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Y:\FBI\Reko venkovních ploch FBI\PD\I. ETAPA SO01+SO03\Soupis prací\"/>
    </mc:Choice>
  </mc:AlternateContent>
  <bookViews>
    <workbookView xWindow="0" yWindow="0" windowWidth="28800" windowHeight="11535"/>
  </bookViews>
  <sheets>
    <sheet name="Rekapitulace stavby" sheetId="1" r:id="rId1"/>
    <sheet name="D.1.1 - Architektonicko-s..." sheetId="2" r:id="rId2"/>
    <sheet name="D.1.4.2 - Odvodnění" sheetId="3" r:id="rId3"/>
    <sheet name="D.1.4.3 - Silnoproudá ele..." sheetId="4" r:id="rId4"/>
    <sheet name="D.1.4.4 - Slaboproudá zař..." sheetId="5" r:id="rId5"/>
  </sheets>
  <definedNames>
    <definedName name="_xlnm._FilterDatabase" localSheetId="1" hidden="1">'D.1.1 - Architektonicko-s...'!$C$137:$K$458</definedName>
    <definedName name="_xlnm._FilterDatabase" localSheetId="2" hidden="1">'D.1.4.2 - Odvodnění'!$C$120:$K$123</definedName>
    <definedName name="_xlnm._FilterDatabase" localSheetId="3" hidden="1">'D.1.4.3 - Silnoproudá ele...'!$C$120:$K$123</definedName>
    <definedName name="_xlnm._FilterDatabase" localSheetId="4" hidden="1">'D.1.4.4 - Slaboproudá zař...'!$C$120:$K$123</definedName>
    <definedName name="_xlnm.Print_Titles" localSheetId="1">'D.1.1 - Architektonicko-s...'!$137:$137</definedName>
    <definedName name="_xlnm.Print_Titles" localSheetId="2">'D.1.4.2 - Odvodnění'!$120:$120</definedName>
    <definedName name="_xlnm.Print_Titles" localSheetId="3">'D.1.4.3 - Silnoproudá ele...'!$120:$120</definedName>
    <definedName name="_xlnm.Print_Titles" localSheetId="4">'D.1.4.4 - Slaboproudá zař...'!$120:$120</definedName>
    <definedName name="_xlnm.Print_Titles" localSheetId="0">'Rekapitulace stavby'!$92:$92</definedName>
    <definedName name="_xlnm.Print_Area" localSheetId="1">'D.1.1 - Architektonicko-s...'!$C$4:$J$41,'D.1.1 - Architektonicko-s...'!$C$50:$J$76,'D.1.1 - Architektonicko-s...'!$C$82:$J$117,'D.1.1 - Architektonicko-s...'!$C$123:$K$458</definedName>
    <definedName name="_xlnm.Print_Area" localSheetId="2">'D.1.4.2 - Odvodnění'!$C$4:$J$41,'D.1.4.2 - Odvodnění'!$C$50:$J$76,'D.1.4.2 - Odvodnění'!$C$82:$J$100,'D.1.4.2 - Odvodnění'!$C$106:$K$123</definedName>
    <definedName name="_xlnm.Print_Area" localSheetId="3">'D.1.4.3 - Silnoproudá ele...'!$C$4:$J$41,'D.1.4.3 - Silnoproudá ele...'!$C$50:$J$76,'D.1.4.3 - Silnoproudá ele...'!$C$82:$J$100,'D.1.4.3 - Silnoproudá ele...'!$C$106:$K$123</definedName>
    <definedName name="_xlnm.Print_Area" localSheetId="4">'D.1.4.4 - Slaboproudá zař...'!$C$4:$J$41,'D.1.4.4 - Slaboproudá zař...'!$C$50:$J$76,'D.1.4.4 - Slaboproudá zař...'!$C$82:$J$100,'D.1.4.4 - Slaboproudá zař...'!$C$106:$K$123</definedName>
    <definedName name="_xlnm.Print_Area" localSheetId="0">'Rekapitulace stavby'!$D$4:$AO$76,'Rekapitulace stavby'!$C$82:$AQ$100</definedName>
  </definedNames>
  <calcPr calcId="152511"/>
</workbook>
</file>

<file path=xl/calcChain.xml><?xml version="1.0" encoding="utf-8"?>
<calcChain xmlns="http://schemas.openxmlformats.org/spreadsheetml/2006/main">
  <c r="J39" i="5" l="1"/>
  <c r="J38" i="5"/>
  <c r="AY99" i="1" s="1"/>
  <c r="J37" i="5"/>
  <c r="AX99" i="1" s="1"/>
  <c r="BI123" i="5"/>
  <c r="F39" i="5" s="1"/>
  <c r="BD99" i="1" s="1"/>
  <c r="BH123" i="5"/>
  <c r="F38" i="5" s="1"/>
  <c r="BC99" i="1" s="1"/>
  <c r="BG123" i="5"/>
  <c r="F37" i="5" s="1"/>
  <c r="BB99" i="1" s="1"/>
  <c r="BF123" i="5"/>
  <c r="F36" i="5" s="1"/>
  <c r="BA99" i="1" s="1"/>
  <c r="T123" i="5"/>
  <c r="T122" i="5" s="1"/>
  <c r="T121" i="5" s="1"/>
  <c r="R123" i="5"/>
  <c r="R122" i="5" s="1"/>
  <c r="R121" i="5" s="1"/>
  <c r="P123" i="5"/>
  <c r="P122" i="5" s="1"/>
  <c r="P121" i="5" s="1"/>
  <c r="AU99" i="1" s="1"/>
  <c r="F118" i="5"/>
  <c r="J117" i="5"/>
  <c r="F117" i="5"/>
  <c r="F115" i="5"/>
  <c r="E113" i="5"/>
  <c r="F94" i="5"/>
  <c r="J93" i="5"/>
  <c r="F93" i="5"/>
  <c r="F91" i="5"/>
  <c r="E89" i="5"/>
  <c r="J26" i="5"/>
  <c r="E26" i="5"/>
  <c r="J118" i="5" s="1"/>
  <c r="J25" i="5"/>
  <c r="J14" i="5"/>
  <c r="J115" i="5" s="1"/>
  <c r="E7" i="5"/>
  <c r="E85" i="5" s="1"/>
  <c r="J39" i="4"/>
  <c r="J38" i="4"/>
  <c r="AY98" i="1" s="1"/>
  <c r="J37" i="4"/>
  <c r="AX98" i="1"/>
  <c r="BI123" i="4"/>
  <c r="F39" i="4" s="1"/>
  <c r="BH123" i="4"/>
  <c r="F38" i="4" s="1"/>
  <c r="BC98" i="1" s="1"/>
  <c r="BG123" i="4"/>
  <c r="BF123" i="4"/>
  <c r="T123" i="4"/>
  <c r="T122" i="4" s="1"/>
  <c r="T121" i="4" s="1"/>
  <c r="R123" i="4"/>
  <c r="R122" i="4" s="1"/>
  <c r="R121" i="4" s="1"/>
  <c r="P123" i="4"/>
  <c r="P122" i="4" s="1"/>
  <c r="P121" i="4" s="1"/>
  <c r="AU98" i="1" s="1"/>
  <c r="F118" i="4"/>
  <c r="J117" i="4"/>
  <c r="F117" i="4"/>
  <c r="F115" i="4"/>
  <c r="E113" i="4"/>
  <c r="F94" i="4"/>
  <c r="J93" i="4"/>
  <c r="F93" i="4"/>
  <c r="F91" i="4"/>
  <c r="E89" i="4"/>
  <c r="J26" i="4"/>
  <c r="E26" i="4"/>
  <c r="J118" i="4" s="1"/>
  <c r="J25" i="4"/>
  <c r="J14" i="4"/>
  <c r="J91" i="4" s="1"/>
  <c r="E7" i="4"/>
  <c r="E109" i="4" s="1"/>
  <c r="J39" i="3"/>
  <c r="J38" i="3"/>
  <c r="AY97" i="1" s="1"/>
  <c r="J37" i="3"/>
  <c r="AX97" i="1" s="1"/>
  <c r="BI123" i="3"/>
  <c r="BH123" i="3"/>
  <c r="BG123" i="3"/>
  <c r="F37" i="3" s="1"/>
  <c r="BB97" i="1" s="1"/>
  <c r="BF123" i="3"/>
  <c r="F36" i="3" s="1"/>
  <c r="T123" i="3"/>
  <c r="T122" i="3" s="1"/>
  <c r="T121" i="3" s="1"/>
  <c r="R123" i="3"/>
  <c r="R122" i="3" s="1"/>
  <c r="R121" i="3" s="1"/>
  <c r="P123" i="3"/>
  <c r="P122" i="3" s="1"/>
  <c r="P121" i="3" s="1"/>
  <c r="AU97" i="1" s="1"/>
  <c r="F118" i="3"/>
  <c r="J117" i="3"/>
  <c r="F117" i="3"/>
  <c r="F115" i="3"/>
  <c r="E113" i="3"/>
  <c r="F94" i="3"/>
  <c r="J93" i="3"/>
  <c r="F93" i="3"/>
  <c r="F91" i="3"/>
  <c r="E89" i="3"/>
  <c r="J26" i="3"/>
  <c r="E26" i="3"/>
  <c r="J118" i="3" s="1"/>
  <c r="J25" i="3"/>
  <c r="J14" i="3"/>
  <c r="J115" i="3" s="1"/>
  <c r="E7" i="3"/>
  <c r="E109" i="3" s="1"/>
  <c r="J39" i="2"/>
  <c r="J38" i="2"/>
  <c r="AY96" i="1" s="1"/>
  <c r="J37" i="2"/>
  <c r="AX96" i="1"/>
  <c r="BI455" i="2"/>
  <c r="BH455" i="2"/>
  <c r="BG455" i="2"/>
  <c r="BF455" i="2"/>
  <c r="T455" i="2"/>
  <c r="T454" i="2" s="1"/>
  <c r="T453" i="2" s="1"/>
  <c r="R455" i="2"/>
  <c r="R454" i="2" s="1"/>
  <c r="R453" i="2" s="1"/>
  <c r="P455" i="2"/>
  <c r="P454" i="2" s="1"/>
  <c r="P453" i="2" s="1"/>
  <c r="BI450" i="2"/>
  <c r="BH450" i="2"/>
  <c r="BG450" i="2"/>
  <c r="BF450" i="2"/>
  <c r="T450" i="2"/>
  <c r="R450" i="2"/>
  <c r="P450" i="2"/>
  <c r="BI446" i="2"/>
  <c r="BH446" i="2"/>
  <c r="BG446" i="2"/>
  <c r="BF446" i="2"/>
  <c r="T446" i="2"/>
  <c r="R446" i="2"/>
  <c r="P446" i="2"/>
  <c r="BI444" i="2"/>
  <c r="BH444" i="2"/>
  <c r="BG444" i="2"/>
  <c r="BF444" i="2"/>
  <c r="T444" i="2"/>
  <c r="R444" i="2"/>
  <c r="P444" i="2"/>
  <c r="BI440" i="2"/>
  <c r="BH440" i="2"/>
  <c r="BG440" i="2"/>
  <c r="BF440" i="2"/>
  <c r="T440" i="2"/>
  <c r="R440" i="2"/>
  <c r="P440" i="2"/>
  <c r="BI437" i="2"/>
  <c r="BH437" i="2"/>
  <c r="BG437" i="2"/>
  <c r="BF437" i="2"/>
  <c r="T437" i="2"/>
  <c r="R437" i="2"/>
  <c r="P437" i="2"/>
  <c r="BI435" i="2"/>
  <c r="BH435" i="2"/>
  <c r="BG435" i="2"/>
  <c r="BF435" i="2"/>
  <c r="T435" i="2"/>
  <c r="R435" i="2"/>
  <c r="P435" i="2"/>
  <c r="BI433" i="2"/>
  <c r="BH433" i="2"/>
  <c r="BG433" i="2"/>
  <c r="BF433" i="2"/>
  <c r="T433" i="2"/>
  <c r="R433" i="2"/>
  <c r="P433" i="2"/>
  <c r="BI428" i="2"/>
  <c r="BH428" i="2"/>
  <c r="BG428" i="2"/>
  <c r="BF428" i="2"/>
  <c r="T428" i="2"/>
  <c r="R428" i="2"/>
  <c r="P428" i="2"/>
  <c r="BI426" i="2"/>
  <c r="BH426" i="2"/>
  <c r="BG426" i="2"/>
  <c r="BF426" i="2"/>
  <c r="T426" i="2"/>
  <c r="R426" i="2"/>
  <c r="P426" i="2"/>
  <c r="BI423" i="2"/>
  <c r="BH423" i="2"/>
  <c r="BG423" i="2"/>
  <c r="BF423" i="2"/>
  <c r="T423" i="2"/>
  <c r="R423" i="2"/>
  <c r="P423" i="2"/>
  <c r="BI422" i="2"/>
  <c r="BH422" i="2"/>
  <c r="BG422" i="2"/>
  <c r="BF422" i="2"/>
  <c r="T422" i="2"/>
  <c r="R422" i="2"/>
  <c r="P422" i="2"/>
  <c r="BI420" i="2"/>
  <c r="BH420" i="2"/>
  <c r="BG420" i="2"/>
  <c r="BF420" i="2"/>
  <c r="T420" i="2"/>
  <c r="R420" i="2"/>
  <c r="P420" i="2"/>
  <c r="BI418" i="2"/>
  <c r="BH418" i="2"/>
  <c r="BG418" i="2"/>
  <c r="BF418" i="2"/>
  <c r="T418" i="2"/>
  <c r="R418" i="2"/>
  <c r="P418" i="2"/>
  <c r="BI416" i="2"/>
  <c r="BH416" i="2"/>
  <c r="BG416" i="2"/>
  <c r="BF416" i="2"/>
  <c r="T416" i="2"/>
  <c r="R416" i="2"/>
  <c r="P416" i="2"/>
  <c r="BI413" i="2"/>
  <c r="BH413" i="2"/>
  <c r="BG413" i="2"/>
  <c r="BF413" i="2"/>
  <c r="T413" i="2"/>
  <c r="R413" i="2"/>
  <c r="P413" i="2"/>
  <c r="BI412" i="2"/>
  <c r="BH412" i="2"/>
  <c r="BG412" i="2"/>
  <c r="BF412" i="2"/>
  <c r="T412" i="2"/>
  <c r="R412" i="2"/>
  <c r="P412" i="2"/>
  <c r="BI410" i="2"/>
  <c r="BH410" i="2"/>
  <c r="BG410" i="2"/>
  <c r="BF410" i="2"/>
  <c r="T410" i="2"/>
  <c r="R410" i="2"/>
  <c r="P410" i="2"/>
  <c r="BI407" i="2"/>
  <c r="BH407" i="2"/>
  <c r="BG407" i="2"/>
  <c r="BF407" i="2"/>
  <c r="T407" i="2"/>
  <c r="R407" i="2"/>
  <c r="P407" i="2"/>
  <c r="BI404" i="2"/>
  <c r="BH404" i="2"/>
  <c r="BG404" i="2"/>
  <c r="BF404" i="2"/>
  <c r="T404" i="2"/>
  <c r="T403" i="2" s="1"/>
  <c r="R404" i="2"/>
  <c r="R403" i="2"/>
  <c r="P404" i="2"/>
  <c r="P403" i="2" s="1"/>
  <c r="BI402" i="2"/>
  <c r="BH402" i="2"/>
  <c r="BG402" i="2"/>
  <c r="BF402" i="2"/>
  <c r="T402" i="2"/>
  <c r="R402" i="2"/>
  <c r="P402" i="2"/>
  <c r="BI400" i="2"/>
  <c r="BH400" i="2"/>
  <c r="BG400" i="2"/>
  <c r="BF400" i="2"/>
  <c r="T400" i="2"/>
  <c r="R400" i="2"/>
  <c r="P400" i="2"/>
  <c r="BI399" i="2"/>
  <c r="BH399" i="2"/>
  <c r="BG399" i="2"/>
  <c r="BF399" i="2"/>
  <c r="T399" i="2"/>
  <c r="R399" i="2"/>
  <c r="P399" i="2"/>
  <c r="BI397" i="2"/>
  <c r="BH397" i="2"/>
  <c r="BG397" i="2"/>
  <c r="BF397" i="2"/>
  <c r="T397" i="2"/>
  <c r="R397" i="2"/>
  <c r="P397" i="2"/>
  <c r="BI391" i="2"/>
  <c r="BH391" i="2"/>
  <c r="BG391" i="2"/>
  <c r="BF391" i="2"/>
  <c r="T391" i="2"/>
  <c r="R391" i="2"/>
  <c r="P391" i="2"/>
  <c r="BI387" i="2"/>
  <c r="BH387" i="2"/>
  <c r="BG387" i="2"/>
  <c r="BF387" i="2"/>
  <c r="T387" i="2"/>
  <c r="R387" i="2"/>
  <c r="P387" i="2"/>
  <c r="BI386" i="2"/>
  <c r="BH386" i="2"/>
  <c r="BG386" i="2"/>
  <c r="BF386" i="2"/>
  <c r="T386" i="2"/>
  <c r="R386" i="2"/>
  <c r="P386" i="2"/>
  <c r="BI385" i="2"/>
  <c r="BH385" i="2"/>
  <c r="BG385" i="2"/>
  <c r="BF385" i="2"/>
  <c r="T385" i="2"/>
  <c r="R385" i="2"/>
  <c r="P385" i="2"/>
  <c r="BI384" i="2"/>
  <c r="BH384" i="2"/>
  <c r="BG384" i="2"/>
  <c r="BF384" i="2"/>
  <c r="T384" i="2"/>
  <c r="R384" i="2"/>
  <c r="P384" i="2"/>
  <c r="BI380" i="2"/>
  <c r="BH380" i="2"/>
  <c r="BG380" i="2"/>
  <c r="BF380" i="2"/>
  <c r="T380" i="2"/>
  <c r="R380" i="2"/>
  <c r="P380" i="2"/>
  <c r="BI376" i="2"/>
  <c r="BH376" i="2"/>
  <c r="BG376" i="2"/>
  <c r="BF376" i="2"/>
  <c r="T376" i="2"/>
  <c r="R376" i="2"/>
  <c r="P376" i="2"/>
  <c r="BI374" i="2"/>
  <c r="BH374" i="2"/>
  <c r="BG374" i="2"/>
  <c r="BF374" i="2"/>
  <c r="T374" i="2"/>
  <c r="R374" i="2"/>
  <c r="P374" i="2"/>
  <c r="BI372" i="2"/>
  <c r="BH372" i="2"/>
  <c r="BG372" i="2"/>
  <c r="BF372" i="2"/>
  <c r="T372" i="2"/>
  <c r="R372" i="2"/>
  <c r="P372" i="2"/>
  <c r="BI369" i="2"/>
  <c r="BH369" i="2"/>
  <c r="BG369" i="2"/>
  <c r="BF369" i="2"/>
  <c r="T369" i="2"/>
  <c r="R369" i="2"/>
  <c r="P369" i="2"/>
  <c r="BI368" i="2"/>
  <c r="BH368" i="2"/>
  <c r="BG368" i="2"/>
  <c r="BF368" i="2"/>
  <c r="T368" i="2"/>
  <c r="R368" i="2"/>
  <c r="P368" i="2"/>
  <c r="BI367" i="2"/>
  <c r="BH367" i="2"/>
  <c r="BG367" i="2"/>
  <c r="BF367" i="2"/>
  <c r="T367" i="2"/>
  <c r="R367" i="2"/>
  <c r="P367" i="2"/>
  <c r="BI366" i="2"/>
  <c r="BH366" i="2"/>
  <c r="BG366" i="2"/>
  <c r="BF366" i="2"/>
  <c r="T366" i="2"/>
  <c r="R366" i="2"/>
  <c r="P366" i="2"/>
  <c r="BI363" i="2"/>
  <c r="BH363" i="2"/>
  <c r="BG363" i="2"/>
  <c r="BF363" i="2"/>
  <c r="T363" i="2"/>
  <c r="R363" i="2"/>
  <c r="P363" i="2"/>
  <c r="BI360" i="2"/>
  <c r="BH360" i="2"/>
  <c r="BG360" i="2"/>
  <c r="BF360" i="2"/>
  <c r="T360" i="2"/>
  <c r="R360" i="2"/>
  <c r="P360" i="2"/>
  <c r="BI359" i="2"/>
  <c r="BH359" i="2"/>
  <c r="BG359" i="2"/>
  <c r="BF359" i="2"/>
  <c r="T359" i="2"/>
  <c r="R359" i="2"/>
  <c r="P359" i="2"/>
  <c r="BI354" i="2"/>
  <c r="BH354" i="2"/>
  <c r="BG354" i="2"/>
  <c r="BF354" i="2"/>
  <c r="T354" i="2"/>
  <c r="R354" i="2"/>
  <c r="P354" i="2"/>
  <c r="BI352" i="2"/>
  <c r="BH352" i="2"/>
  <c r="BG352" i="2"/>
  <c r="BF352" i="2"/>
  <c r="T352" i="2"/>
  <c r="R352" i="2"/>
  <c r="P352" i="2"/>
  <c r="BI350" i="2"/>
  <c r="BH350" i="2"/>
  <c r="BG350" i="2"/>
  <c r="BF350" i="2"/>
  <c r="T350" i="2"/>
  <c r="R350" i="2"/>
  <c r="P350" i="2"/>
  <c r="BI349" i="2"/>
  <c r="BH349" i="2"/>
  <c r="BG349" i="2"/>
  <c r="BF349" i="2"/>
  <c r="T349" i="2"/>
  <c r="R349" i="2"/>
  <c r="P349" i="2"/>
  <c r="BI347" i="2"/>
  <c r="BH347" i="2"/>
  <c r="BG347" i="2"/>
  <c r="BF347" i="2"/>
  <c r="T347" i="2"/>
  <c r="R347" i="2"/>
  <c r="P347" i="2"/>
  <c r="BI346" i="2"/>
  <c r="BH346" i="2"/>
  <c r="BG346" i="2"/>
  <c r="BF346" i="2"/>
  <c r="T346" i="2"/>
  <c r="R346" i="2"/>
  <c r="P346" i="2"/>
  <c r="BI344" i="2"/>
  <c r="BH344" i="2"/>
  <c r="BG344" i="2"/>
  <c r="BF344" i="2"/>
  <c r="T344" i="2"/>
  <c r="R344" i="2"/>
  <c r="P344" i="2"/>
  <c r="BI343" i="2"/>
  <c r="BH343" i="2"/>
  <c r="BG343" i="2"/>
  <c r="BF343" i="2"/>
  <c r="T343" i="2"/>
  <c r="R343" i="2"/>
  <c r="P343" i="2"/>
  <c r="BI337" i="2"/>
  <c r="BH337" i="2"/>
  <c r="BG337" i="2"/>
  <c r="BF337" i="2"/>
  <c r="T337" i="2"/>
  <c r="R337" i="2"/>
  <c r="P337" i="2"/>
  <c r="BI332" i="2"/>
  <c r="BH332" i="2"/>
  <c r="BG332" i="2"/>
  <c r="BF332" i="2"/>
  <c r="T332" i="2"/>
  <c r="T331" i="2" s="1"/>
  <c r="R332" i="2"/>
  <c r="R331" i="2"/>
  <c r="P332" i="2"/>
  <c r="P331" i="2" s="1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18" i="2"/>
  <c r="BH318" i="2"/>
  <c r="BG318" i="2"/>
  <c r="BF318" i="2"/>
  <c r="T318" i="2"/>
  <c r="R318" i="2"/>
  <c r="P318" i="2"/>
  <c r="BI315" i="2"/>
  <c r="BH315" i="2"/>
  <c r="BG315" i="2"/>
  <c r="BF315" i="2"/>
  <c r="T315" i="2"/>
  <c r="R315" i="2"/>
  <c r="P315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4" i="2"/>
  <c r="BH304" i="2"/>
  <c r="BG304" i="2"/>
  <c r="BF304" i="2"/>
  <c r="T304" i="2"/>
  <c r="R304" i="2"/>
  <c r="P304" i="2"/>
  <c r="BI302" i="2"/>
  <c r="BH302" i="2"/>
  <c r="BG302" i="2"/>
  <c r="BF302" i="2"/>
  <c r="T302" i="2"/>
  <c r="R302" i="2"/>
  <c r="P302" i="2"/>
  <c r="BI298" i="2"/>
  <c r="BH298" i="2"/>
  <c r="BG298" i="2"/>
  <c r="BF298" i="2"/>
  <c r="T298" i="2"/>
  <c r="R298" i="2"/>
  <c r="P298" i="2"/>
  <c r="BI295" i="2"/>
  <c r="BH295" i="2"/>
  <c r="BG295" i="2"/>
  <c r="BF295" i="2"/>
  <c r="T295" i="2"/>
  <c r="R295" i="2"/>
  <c r="P295" i="2"/>
  <c r="BI292" i="2"/>
  <c r="BH292" i="2"/>
  <c r="BG292" i="2"/>
  <c r="BF292" i="2"/>
  <c r="T292" i="2"/>
  <c r="R292" i="2"/>
  <c r="P292" i="2"/>
  <c r="BI289" i="2"/>
  <c r="BH289" i="2"/>
  <c r="BG289" i="2"/>
  <c r="BF289" i="2"/>
  <c r="T289" i="2"/>
  <c r="R289" i="2"/>
  <c r="P289" i="2"/>
  <c r="BI285" i="2"/>
  <c r="BH285" i="2"/>
  <c r="BG285" i="2"/>
  <c r="BF285" i="2"/>
  <c r="T285" i="2"/>
  <c r="R285" i="2"/>
  <c r="P285" i="2"/>
  <c r="BI282" i="2"/>
  <c r="BH282" i="2"/>
  <c r="BG282" i="2"/>
  <c r="BF282" i="2"/>
  <c r="T282" i="2"/>
  <c r="R282" i="2"/>
  <c r="P282" i="2"/>
  <c r="BI279" i="2"/>
  <c r="BH279" i="2"/>
  <c r="BG279" i="2"/>
  <c r="BF279" i="2"/>
  <c r="T279" i="2"/>
  <c r="R279" i="2"/>
  <c r="P279" i="2"/>
  <c r="BI274" i="2"/>
  <c r="BH274" i="2"/>
  <c r="BG274" i="2"/>
  <c r="BF274" i="2"/>
  <c r="T274" i="2"/>
  <c r="R274" i="2"/>
  <c r="P274" i="2"/>
  <c r="BI271" i="2"/>
  <c r="BH271" i="2"/>
  <c r="BG271" i="2"/>
  <c r="BF271" i="2"/>
  <c r="T271" i="2"/>
  <c r="R271" i="2"/>
  <c r="P271" i="2"/>
  <c r="BI266" i="2"/>
  <c r="BH266" i="2"/>
  <c r="BG266" i="2"/>
  <c r="BF266" i="2"/>
  <c r="T266" i="2"/>
  <c r="R266" i="2"/>
  <c r="P266" i="2"/>
  <c r="BI262" i="2"/>
  <c r="BH262" i="2"/>
  <c r="BG262" i="2"/>
  <c r="BF262" i="2"/>
  <c r="T262" i="2"/>
  <c r="R262" i="2"/>
  <c r="P262" i="2"/>
  <c r="BI258" i="2"/>
  <c r="BH258" i="2"/>
  <c r="BG258" i="2"/>
  <c r="BF258" i="2"/>
  <c r="T258" i="2"/>
  <c r="T257" i="2"/>
  <c r="R258" i="2"/>
  <c r="R257" i="2" s="1"/>
  <c r="P258" i="2"/>
  <c r="P257" i="2" s="1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42" i="2"/>
  <c r="BH242" i="2"/>
  <c r="BG242" i="2"/>
  <c r="BF242" i="2"/>
  <c r="T242" i="2"/>
  <c r="R242" i="2"/>
  <c r="P242" i="2"/>
  <c r="BI234" i="2"/>
  <c r="BH234" i="2"/>
  <c r="BG234" i="2"/>
  <c r="BF234" i="2"/>
  <c r="T234" i="2"/>
  <c r="R234" i="2"/>
  <c r="P234" i="2"/>
  <c r="BI230" i="2"/>
  <c r="BH230" i="2"/>
  <c r="BG230" i="2"/>
  <c r="BF230" i="2"/>
  <c r="T230" i="2"/>
  <c r="R230" i="2"/>
  <c r="P230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5" i="2"/>
  <c r="BH155" i="2"/>
  <c r="BG155" i="2"/>
  <c r="BF155" i="2"/>
  <c r="T155" i="2"/>
  <c r="R155" i="2"/>
  <c r="P155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F135" i="2"/>
  <c r="J134" i="2"/>
  <c r="F134" i="2"/>
  <c r="F132" i="2"/>
  <c r="E130" i="2"/>
  <c r="F94" i="2"/>
  <c r="J93" i="2"/>
  <c r="F93" i="2"/>
  <c r="F91" i="2"/>
  <c r="E89" i="2"/>
  <c r="J26" i="2"/>
  <c r="E26" i="2"/>
  <c r="J135" i="2" s="1"/>
  <c r="J25" i="2"/>
  <c r="J14" i="2"/>
  <c r="J132" i="2" s="1"/>
  <c r="E7" i="2"/>
  <c r="E126" i="2" s="1"/>
  <c r="L90" i="1"/>
  <c r="AM90" i="1"/>
  <c r="AM89" i="1"/>
  <c r="L89" i="1"/>
  <c r="AM87" i="1"/>
  <c r="L87" i="1"/>
  <c r="L85" i="1"/>
  <c r="L84" i="1"/>
  <c r="J123" i="4"/>
  <c r="J123" i="3"/>
  <c r="BK446" i="2"/>
  <c r="J422" i="2"/>
  <c r="BK418" i="2"/>
  <c r="BK400" i="2"/>
  <c r="BK391" i="2"/>
  <c r="BK369" i="2"/>
  <c r="J368" i="2"/>
  <c r="BK360" i="2"/>
  <c r="BK352" i="2"/>
  <c r="J344" i="2"/>
  <c r="J321" i="2"/>
  <c r="J310" i="2"/>
  <c r="BK302" i="2"/>
  <c r="J295" i="2"/>
  <c r="BK285" i="2"/>
  <c r="J282" i="2"/>
  <c r="BK274" i="2"/>
  <c r="BK266" i="2"/>
  <c r="BK253" i="2"/>
  <c r="BK252" i="2"/>
  <c r="J242" i="2"/>
  <c r="J213" i="2"/>
  <c r="J208" i="2"/>
  <c r="BK203" i="2"/>
  <c r="J159" i="2"/>
  <c r="BK123" i="5"/>
  <c r="BK123" i="4"/>
  <c r="J433" i="2"/>
  <c r="J391" i="2"/>
  <c r="BK384" i="2"/>
  <c r="BK374" i="2"/>
  <c r="BK367" i="2"/>
  <c r="BK366" i="2"/>
  <c r="J350" i="2"/>
  <c r="J346" i="2"/>
  <c r="BK332" i="2"/>
  <c r="BK318" i="2"/>
  <c r="BK307" i="2"/>
  <c r="J279" i="2"/>
  <c r="J271" i="2"/>
  <c r="J266" i="2"/>
  <c r="BK222" i="2"/>
  <c r="J211" i="2"/>
  <c r="J204" i="2"/>
  <c r="J201" i="2"/>
  <c r="J186" i="2"/>
  <c r="J179" i="2"/>
  <c r="J176" i="2"/>
  <c r="BK173" i="2"/>
  <c r="J162" i="2"/>
  <c r="BK150" i="2"/>
  <c r="J141" i="2"/>
  <c r="BK123" i="3"/>
  <c r="J440" i="2"/>
  <c r="BK437" i="2"/>
  <c r="BK420" i="2"/>
  <c r="BK412" i="2"/>
  <c r="BK410" i="2"/>
  <c r="J384" i="2"/>
  <c r="J376" i="2"/>
  <c r="J374" i="2"/>
  <c r="BK359" i="2"/>
  <c r="J352" i="2"/>
  <c r="BK350" i="2"/>
  <c r="BK344" i="2"/>
  <c r="J337" i="2"/>
  <c r="BK327" i="2"/>
  <c r="BK323" i="2"/>
  <c r="J322" i="2"/>
  <c r="J318" i="2"/>
  <c r="J274" i="2"/>
  <c r="BK262" i="2"/>
  <c r="BK204" i="2"/>
  <c r="BK180" i="2"/>
  <c r="BK176" i="2"/>
  <c r="BK155" i="2"/>
  <c r="J150" i="2"/>
  <c r="J147" i="2"/>
  <c r="BK144" i="2"/>
  <c r="J123" i="5"/>
  <c r="BK455" i="2"/>
  <c r="J455" i="2"/>
  <c r="BK450" i="2"/>
  <c r="J446" i="2"/>
  <c r="BK444" i="2"/>
  <c r="J420" i="2"/>
  <c r="BK413" i="2"/>
  <c r="J412" i="2"/>
  <c r="J407" i="2"/>
  <c r="J404" i="2"/>
  <c r="BK397" i="2"/>
  <c r="BK387" i="2"/>
  <c r="BK380" i="2"/>
  <c r="J372" i="2"/>
  <c r="BK343" i="2"/>
  <c r="BK337" i="2"/>
  <c r="J332" i="2"/>
  <c r="J328" i="2"/>
  <c r="BK326" i="2"/>
  <c r="BK315" i="2"/>
  <c r="J309" i="2"/>
  <c r="BK304" i="2"/>
  <c r="J298" i="2"/>
  <c r="BK295" i="2"/>
  <c r="J292" i="2"/>
  <c r="BK282" i="2"/>
  <c r="J262" i="2"/>
  <c r="BK234" i="2"/>
  <c r="BK183" i="2"/>
  <c r="J181" i="2"/>
  <c r="BK159" i="2"/>
  <c r="J144" i="2"/>
  <c r="AS95" i="1"/>
  <c r="J444" i="2"/>
  <c r="BK440" i="2"/>
  <c r="J428" i="2"/>
  <c r="BK435" i="2"/>
  <c r="BK426" i="2"/>
  <c r="J423" i="2"/>
  <c r="BK407" i="2"/>
  <c r="BK402" i="2"/>
  <c r="J400" i="2"/>
  <c r="J399" i="2"/>
  <c r="BK385" i="2"/>
  <c r="J380" i="2"/>
  <c r="BK376" i="2"/>
  <c r="J363" i="2"/>
  <c r="BK354" i="2"/>
  <c r="BK349" i="2"/>
  <c r="BK347" i="2"/>
  <c r="J343" i="2"/>
  <c r="J323" i="2"/>
  <c r="BK292" i="2"/>
  <c r="BK258" i="2"/>
  <c r="J234" i="2"/>
  <c r="J203" i="2"/>
  <c r="BK199" i="2"/>
  <c r="J183" i="2"/>
  <c r="BK181" i="2"/>
  <c r="BK162" i="2"/>
  <c r="BK151" i="2"/>
  <c r="BK147" i="2"/>
  <c r="J435" i="2"/>
  <c r="BK422" i="2"/>
  <c r="J416" i="2"/>
  <c r="J413" i="2"/>
  <c r="BK404" i="2"/>
  <c r="BK399" i="2"/>
  <c r="J387" i="2"/>
  <c r="J386" i="2"/>
  <c r="J385" i="2"/>
  <c r="J367" i="2"/>
  <c r="J366" i="2"/>
  <c r="BK363" i="2"/>
  <c r="J326" i="2"/>
  <c r="BK310" i="2"/>
  <c r="J302" i="2"/>
  <c r="J289" i="2"/>
  <c r="J285" i="2"/>
  <c r="J252" i="2"/>
  <c r="BK242" i="2"/>
  <c r="BK230" i="2"/>
  <c r="J224" i="2"/>
  <c r="J222" i="2"/>
  <c r="BK208" i="2"/>
  <c r="J199" i="2"/>
  <c r="BK179" i="2"/>
  <c r="J450" i="2"/>
  <c r="J437" i="2"/>
  <c r="BK433" i="2"/>
  <c r="BK428" i="2"/>
  <c r="J426" i="2"/>
  <c r="BK423" i="2"/>
  <c r="J418" i="2"/>
  <c r="BK416" i="2"/>
  <c r="J410" i="2"/>
  <c r="J402" i="2"/>
  <c r="J397" i="2"/>
  <c r="BK386" i="2"/>
  <c r="BK372" i="2"/>
  <c r="J369" i="2"/>
  <c r="BK368" i="2"/>
  <c r="J360" i="2"/>
  <c r="J359" i="2"/>
  <c r="J354" i="2"/>
  <c r="J349" i="2"/>
  <c r="J347" i="2"/>
  <c r="BK346" i="2"/>
  <c r="BK328" i="2"/>
  <c r="J327" i="2"/>
  <c r="BK322" i="2"/>
  <c r="BK321" i="2"/>
  <c r="J315" i="2"/>
  <c r="BK309" i="2"/>
  <c r="J307" i="2"/>
  <c r="J304" i="2"/>
  <c r="BK298" i="2"/>
  <c r="BK289" i="2"/>
  <c r="BK279" i="2"/>
  <c r="BK271" i="2"/>
  <c r="J258" i="2"/>
  <c r="J253" i="2"/>
  <c r="J230" i="2"/>
  <c r="BK224" i="2"/>
  <c r="BK213" i="2"/>
  <c r="BK211" i="2"/>
  <c r="BK201" i="2"/>
  <c r="BK186" i="2"/>
  <c r="J180" i="2"/>
  <c r="J173" i="2"/>
  <c r="J155" i="2"/>
  <c r="J151" i="2"/>
  <c r="BK141" i="2"/>
  <c r="F39" i="3"/>
  <c r="BD97" i="1" s="1"/>
  <c r="F37" i="4"/>
  <c r="BB98" i="1" s="1"/>
  <c r="F38" i="3"/>
  <c r="BC97" i="1" s="1"/>
  <c r="F36" i="4"/>
  <c r="BA98" i="1" s="1"/>
  <c r="J36" i="3" l="1"/>
  <c r="AW97" i="1" s="1"/>
  <c r="BK223" i="2"/>
  <c r="J223" i="2" s="1"/>
  <c r="J101" i="2" s="1"/>
  <c r="P261" i="2"/>
  <c r="R314" i="2"/>
  <c r="BK140" i="2"/>
  <c r="J140" i="2" s="1"/>
  <c r="J100" i="2" s="1"/>
  <c r="P223" i="2"/>
  <c r="T261" i="2"/>
  <c r="T336" i="2"/>
  <c r="BK406" i="2"/>
  <c r="P421" i="2"/>
  <c r="R434" i="2"/>
  <c r="BK445" i="2"/>
  <c r="J445" i="2" s="1"/>
  <c r="J114" i="2" s="1"/>
  <c r="R223" i="2"/>
  <c r="P336" i="2"/>
  <c r="BK396" i="2"/>
  <c r="J396" i="2" s="1"/>
  <c r="J107" i="2" s="1"/>
  <c r="R406" i="2"/>
  <c r="T421" i="2"/>
  <c r="R439" i="2"/>
  <c r="T445" i="2"/>
  <c r="R140" i="2"/>
  <c r="BK261" i="2"/>
  <c r="J261" i="2" s="1"/>
  <c r="J103" i="2" s="1"/>
  <c r="P314" i="2"/>
  <c r="T314" i="2"/>
  <c r="R396" i="2"/>
  <c r="BK421" i="2"/>
  <c r="J421" i="2" s="1"/>
  <c r="J111" i="2" s="1"/>
  <c r="P434" i="2"/>
  <c r="P439" i="2"/>
  <c r="R445" i="2"/>
  <c r="T140" i="2"/>
  <c r="R261" i="2"/>
  <c r="BK336" i="2"/>
  <c r="J336" i="2" s="1"/>
  <c r="J106" i="2" s="1"/>
  <c r="P396" i="2"/>
  <c r="P406" i="2"/>
  <c r="R421" i="2"/>
  <c r="T434" i="2"/>
  <c r="T439" i="2"/>
  <c r="P140" i="2"/>
  <c r="T223" i="2"/>
  <c r="BK314" i="2"/>
  <c r="J314" i="2" s="1"/>
  <c r="J104" i="2" s="1"/>
  <c r="R336" i="2"/>
  <c r="T396" i="2"/>
  <c r="T406" i="2"/>
  <c r="BK434" i="2"/>
  <c r="J434" i="2" s="1"/>
  <c r="J112" i="2" s="1"/>
  <c r="BK439" i="2"/>
  <c r="J439" i="2" s="1"/>
  <c r="J113" i="2" s="1"/>
  <c r="P445" i="2"/>
  <c r="J94" i="2"/>
  <c r="BE181" i="2"/>
  <c r="BE183" i="2"/>
  <c r="BE242" i="2"/>
  <c r="BE252" i="2"/>
  <c r="BE282" i="2"/>
  <c r="BE318" i="2"/>
  <c r="BE326" i="2"/>
  <c r="BE344" i="2"/>
  <c r="BE352" i="2"/>
  <c r="BE367" i="2"/>
  <c r="BE385" i="2"/>
  <c r="BE407" i="2"/>
  <c r="BE422" i="2"/>
  <c r="BE455" i="2"/>
  <c r="BE204" i="2"/>
  <c r="BE349" i="2"/>
  <c r="BE384" i="2"/>
  <c r="BE412" i="2"/>
  <c r="BE423" i="2"/>
  <c r="BE428" i="2"/>
  <c r="BD98" i="1"/>
  <c r="J91" i="5"/>
  <c r="BE144" i="2"/>
  <c r="BE159" i="2"/>
  <c r="BE224" i="2"/>
  <c r="BE266" i="2"/>
  <c r="BE271" i="2"/>
  <c r="BE315" i="2"/>
  <c r="BE322" i="2"/>
  <c r="BE332" i="2"/>
  <c r="BE337" i="2"/>
  <c r="BE366" i="2"/>
  <c r="BE368" i="2"/>
  <c r="BE369" i="2"/>
  <c r="BE372" i="2"/>
  <c r="BE374" i="2"/>
  <c r="BE391" i="2"/>
  <c r="BE410" i="2"/>
  <c r="BE416" i="2"/>
  <c r="BE440" i="2"/>
  <c r="BK331" i="2"/>
  <c r="J331" i="2" s="1"/>
  <c r="J105" i="2" s="1"/>
  <c r="BE437" i="2"/>
  <c r="BE446" i="2"/>
  <c r="BE150" i="2"/>
  <c r="BE151" i="2"/>
  <c r="BE155" i="2"/>
  <c r="BE162" i="2"/>
  <c r="BE173" i="2"/>
  <c r="BE176" i="2"/>
  <c r="BE179" i="2"/>
  <c r="BE180" i="2"/>
  <c r="BE208" i="2"/>
  <c r="BE211" i="2"/>
  <c r="BE213" i="2"/>
  <c r="BE222" i="2"/>
  <c r="BE230" i="2"/>
  <c r="BE274" i="2"/>
  <c r="BE279" i="2"/>
  <c r="BE310" i="2"/>
  <c r="BE323" i="2"/>
  <c r="BE347" i="2"/>
  <c r="BE376" i="2"/>
  <c r="BE386" i="2"/>
  <c r="BE433" i="2"/>
  <c r="BK257" i="2"/>
  <c r="J257" i="2" s="1"/>
  <c r="J102" i="2" s="1"/>
  <c r="BK454" i="2"/>
  <c r="J454" i="2" s="1"/>
  <c r="J116" i="2" s="1"/>
  <c r="J91" i="3"/>
  <c r="J94" i="3"/>
  <c r="BE123" i="3"/>
  <c r="BK122" i="3"/>
  <c r="BK121" i="3" s="1"/>
  <c r="J121" i="3" s="1"/>
  <c r="J32" i="3" s="1"/>
  <c r="AG97" i="1" s="1"/>
  <c r="J94" i="4"/>
  <c r="J115" i="4"/>
  <c r="BE123" i="4"/>
  <c r="J35" i="4" s="1"/>
  <c r="AV98" i="1" s="1"/>
  <c r="E109" i="5"/>
  <c r="J91" i="2"/>
  <c r="BE141" i="2"/>
  <c r="BE186" i="2"/>
  <c r="BE199" i="2"/>
  <c r="BE201" i="2"/>
  <c r="BE203" i="2"/>
  <c r="BE258" i="2"/>
  <c r="BE321" i="2"/>
  <c r="BE418" i="2"/>
  <c r="BK403" i="2"/>
  <c r="J403" i="2" s="1"/>
  <c r="J108" i="2" s="1"/>
  <c r="E85" i="3"/>
  <c r="J94" i="5"/>
  <c r="BK122" i="5"/>
  <c r="J122" i="5" s="1"/>
  <c r="J99" i="5" s="1"/>
  <c r="BE253" i="2"/>
  <c r="BE285" i="2"/>
  <c r="BE289" i="2"/>
  <c r="BE292" i="2"/>
  <c r="BE295" i="2"/>
  <c r="BE298" i="2"/>
  <c r="BE302" i="2"/>
  <c r="BE327" i="2"/>
  <c r="BE328" i="2"/>
  <c r="BE360" i="2"/>
  <c r="BE363" i="2"/>
  <c r="BE380" i="2"/>
  <c r="BE397" i="2"/>
  <c r="BE399" i="2"/>
  <c r="BE400" i="2"/>
  <c r="BE404" i="2"/>
  <c r="BE435" i="2"/>
  <c r="BE444" i="2"/>
  <c r="BE450" i="2"/>
  <c r="BA97" i="1"/>
  <c r="BK122" i="4"/>
  <c r="J122" i="4" s="1"/>
  <c r="J99" i="4" s="1"/>
  <c r="E85" i="2"/>
  <c r="BE147" i="2"/>
  <c r="BE234" i="2"/>
  <c r="BE262" i="2"/>
  <c r="BE304" i="2"/>
  <c r="BE307" i="2"/>
  <c r="BE309" i="2"/>
  <c r="BE343" i="2"/>
  <c r="BE346" i="2"/>
  <c r="BE350" i="2"/>
  <c r="BE354" i="2"/>
  <c r="BE359" i="2"/>
  <c r="BE387" i="2"/>
  <c r="BE402" i="2"/>
  <c r="BE413" i="2"/>
  <c r="BE420" i="2"/>
  <c r="BE426" i="2"/>
  <c r="E85" i="4"/>
  <c r="BE123" i="5"/>
  <c r="J35" i="5" s="1"/>
  <c r="AV99" i="1" s="1"/>
  <c r="F39" i="2"/>
  <c r="BD96" i="1" s="1"/>
  <c r="J36" i="5"/>
  <c r="AW99" i="1" s="1"/>
  <c r="F37" i="2"/>
  <c r="BB96" i="1" s="1"/>
  <c r="F38" i="2"/>
  <c r="BC96" i="1" s="1"/>
  <c r="J36" i="4"/>
  <c r="AW98" i="1" s="1"/>
  <c r="F36" i="2"/>
  <c r="BA96" i="1" s="1"/>
  <c r="AS94" i="1"/>
  <c r="J36" i="2"/>
  <c r="AW96" i="1" s="1"/>
  <c r="J35" i="3"/>
  <c r="AV97" i="1" s="1"/>
  <c r="AT97" i="1" s="1"/>
  <c r="T405" i="2" l="1"/>
  <c r="P139" i="2"/>
  <c r="R405" i="2"/>
  <c r="P405" i="2"/>
  <c r="R139" i="2"/>
  <c r="BK405" i="2"/>
  <c r="J405" i="2" s="1"/>
  <c r="J109" i="2" s="1"/>
  <c r="T139" i="2"/>
  <c r="T138" i="2" s="1"/>
  <c r="J406" i="2"/>
  <c r="J110" i="2" s="1"/>
  <c r="BK453" i="2"/>
  <c r="J453" i="2" s="1"/>
  <c r="J115" i="2" s="1"/>
  <c r="BK139" i="2"/>
  <c r="J139" i="2" s="1"/>
  <c r="J99" i="2" s="1"/>
  <c r="J122" i="3"/>
  <c r="J99" i="3" s="1"/>
  <c r="J98" i="3"/>
  <c r="BK121" i="4"/>
  <c r="J121" i="4" s="1"/>
  <c r="J98" i="4" s="1"/>
  <c r="BK121" i="5"/>
  <c r="J121" i="5" s="1"/>
  <c r="J32" i="5" s="1"/>
  <c r="AG99" i="1" s="1"/>
  <c r="J41" i="3"/>
  <c r="AN97" i="1"/>
  <c r="F35" i="3"/>
  <c r="AZ97" i="1" s="1"/>
  <c r="BC95" i="1"/>
  <c r="AY95" i="1" s="1"/>
  <c r="AT98" i="1"/>
  <c r="F35" i="2"/>
  <c r="AZ96" i="1" s="1"/>
  <c r="F35" i="5"/>
  <c r="AZ99" i="1" s="1"/>
  <c r="BD95" i="1"/>
  <c r="BD94" i="1" s="1"/>
  <c r="W33" i="1" s="1"/>
  <c r="AT99" i="1"/>
  <c r="F35" i="4"/>
  <c r="AZ98" i="1" s="1"/>
  <c r="J35" i="2"/>
  <c r="AV96" i="1" s="1"/>
  <c r="AT96" i="1" s="1"/>
  <c r="BA95" i="1"/>
  <c r="BA94" i="1" s="1"/>
  <c r="AW94" i="1" s="1"/>
  <c r="AK30" i="1" s="1"/>
  <c r="BB95" i="1"/>
  <c r="BB94" i="1" s="1"/>
  <c r="W31" i="1" s="1"/>
  <c r="R138" i="2" l="1"/>
  <c r="P138" i="2"/>
  <c r="AU96" i="1" s="1"/>
  <c r="AU95" i="1" s="1"/>
  <c r="AU94" i="1" s="1"/>
  <c r="BK138" i="2"/>
  <c r="J138" i="2"/>
  <c r="J32" i="2" s="1"/>
  <c r="AG96" i="1" s="1"/>
  <c r="AN96" i="1" s="1"/>
  <c r="J41" i="5"/>
  <c r="J98" i="5"/>
  <c r="AN99" i="1"/>
  <c r="AZ95" i="1"/>
  <c r="AZ94" i="1" s="1"/>
  <c r="W29" i="1" s="1"/>
  <c r="AW95" i="1"/>
  <c r="J32" i="4"/>
  <c r="AG98" i="1" s="1"/>
  <c r="AN98" i="1" s="1"/>
  <c r="BC94" i="1"/>
  <c r="AY94" i="1" s="1"/>
  <c r="W30" i="1"/>
  <c r="AX94" i="1"/>
  <c r="AX95" i="1"/>
  <c r="J41" i="2" l="1"/>
  <c r="J98" i="2"/>
  <c r="J41" i="4"/>
  <c r="AV95" i="1"/>
  <c r="AT95" i="1" s="1"/>
  <c r="W32" i="1"/>
  <c r="AV94" i="1"/>
  <c r="AK29" i="1" s="1"/>
  <c r="AT94" i="1" l="1"/>
  <c r="AG95" i="1"/>
  <c r="AG94" i="1" s="1"/>
  <c r="AN94" i="1" l="1"/>
  <c r="AN95" i="1"/>
  <c r="AK26" i="1"/>
  <c r="AK35" i="1" s="1"/>
</calcChain>
</file>

<file path=xl/sharedStrings.xml><?xml version="1.0" encoding="utf-8"?>
<sst xmlns="http://schemas.openxmlformats.org/spreadsheetml/2006/main" count="4121" uniqueCount="706">
  <si>
    <t>Export Komplet</t>
  </si>
  <si>
    <t/>
  </si>
  <si>
    <t>2.0</t>
  </si>
  <si>
    <t>False</t>
  </si>
  <si>
    <t>{b73c25c5-786b-4509-9e73-c3226654c44c}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</si>
  <si>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</si>
  <si>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</si>
  <si>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</si>
  <si>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</si>
  <si>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</si>
  <si>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</si>
  <si>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</si>
  <si>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</si>
  <si>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N20-129_exp6_SO01</t>
  </si>
  <si>
    <t>Stavba:</t>
  </si>
  <si>
    <t>STAVEBNÍ ÚPRAVY ZPEVNĚNÝCH PLOCH AREÁLU FBI</t>
  </si>
  <si>
    <t>KSO:</t>
  </si>
  <si>
    <t>822 59</t>
  </si>
  <si>
    <t>CC-CZ:</t>
  </si>
  <si>
    <t>21122</t>
  </si>
  <si>
    <t>Místo:</t>
  </si>
  <si>
    <t xml:space="preserve"> </t>
  </si>
  <si>
    <t>Datum:</t>
  </si>
  <si>
    <t>31. 3. 2021</t>
  </si>
  <si>
    <t>CZ-CPV:</t>
  </si>
  <si>
    <t>45000000-7</t>
  </si>
  <si>
    <t>CZ-CPA:</t>
  </si>
  <si>
    <t>42.11.20</t>
  </si>
  <si>
    <t>Zadavatel:</t>
  </si>
  <si>
    <t>IČ:</t>
  </si>
  <si>
    <t>VŠB-TU Ostrava</t>
  </si>
  <si>
    <t>DIČ:</t>
  </si>
  <si>
    <t>Zhotovitel:</t>
  </si>
  <si>
    <t>MARPO s.r.o., 28. října 66/201, Ostrava</t>
  </si>
  <si>
    <t>Projektant:</t>
  </si>
  <si>
    <t>MARPO s.r.o.</t>
  </si>
  <si>
    <t>True</t>
  </si>
  <si>
    <t>Zpracovatel:</t>
  </si>
  <si>
    <t>Poznámka:</t>
  </si>
  <si>
    <t>Soupis prací je sestaven za využití položek Cenové soustavy ÚRS. Cenové a technické podmínky položek CS ÚRS, které nejsou uvedeny v soupisu prací (tzv. úvodní části katalogů) jsou neomezeně dálkově k dispozici na www.cs-urs.cz. Položky soupisu prací, které nemají ve sloupci „Cenová soustava“ uveden žádný údaj, nepochází z Cenové soustavy ÚRS (takové položky soupisu prací mají Cenovou soustavu „VLASTNÍ“). Ocenění "vlastní" položky:na základě odborných znalostí a zkušeností projektanta při realizaci obdobných zakázek za období 5-ti let. nebo na základě CN) Nedílnou součástí soupisu prací je projektová dokumentace vč. textových příloh, na kterou se položky soupisu prací plně odkazují.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</si>
  <si>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</si>
  <si>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</si>
  <si>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</si>
  <si>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</si>
  <si>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</si>
  <si>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</si>
  <si>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</si>
  <si>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</si>
  <si>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</si>
  <si>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</si>
  <si>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</si>
  <si>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</si>
  <si>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</si>
  <si>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</si>
  <si>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</si>
  <si>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</si>
  <si>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</si>
  <si>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</si>
  <si>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</si>
  <si>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</si>
  <si>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</si>
  <si>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</si>
  <si>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</si>
  <si>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</si>
  <si>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</si>
  <si>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</si>
  <si>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</si>
  <si>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</si>
  <si>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</si>
  <si>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</si>
  <si>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</si>
  <si>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</si>
  <si>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</si>
  <si>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</si>
  <si>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</si>
  <si>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</si>
  <si>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</si>
  <si>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</si>
  <si>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</si>
  <si>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</si>
  <si>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</si>
  <si>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</si>
  <si>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</si>
  <si>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</si>
  <si>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01</t>
  </si>
  <si>
    <t>Příjezdová cesta 1</t>
  </si>
  <si>
    <t>STA</t>
  </si>
  <si>
    <t>1</t>
  </si>
  <si>
    <t>{d0c13d24-9227-4b6a-9891-ea39b4b17935}</t>
  </si>
  <si>
    <t>2</t>
  </si>
  <si>
    <t>/</t>
  </si>
  <si>
    <t>D.1.1</t>
  </si>
  <si>
    <t xml:space="preserve">Architektonicko-stavební řešení </t>
  </si>
  <si>
    <t>Soupis</t>
  </si>
  <si>
    <t>{b270ea84-51d6-4e7f-9aef-59bafdbf36b3}</t>
  </si>
  <si>
    <t>D.1.4.2</t>
  </si>
  <si>
    <t>Odvodnění</t>
  </si>
  <si>
    <t>{fec6b562-acc1-478e-99cb-d11d218cd1c3}</t>
  </si>
  <si>
    <t>D.1.4.3</t>
  </si>
  <si>
    <t>Silnoproudá elektrotechnika</t>
  </si>
  <si>
    <t>{288e2f13-a7f7-4f48-a59e-ca0744ad8749}</t>
  </si>
  <si>
    <t>D.1.4.4</t>
  </si>
  <si>
    <t>Slaboproudá zařízení</t>
  </si>
  <si>
    <t>{45f66222-422b-443a-9cb3-9655406a2eb9}</t>
  </si>
  <si>
    <t>KRYCÍ LIST SOUPISU PRACÍ</t>
  </si>
  <si>
    <t>Objekt:</t>
  </si>
  <si>
    <t>SO 01 - Příjezdová cesta 1</t>
  </si>
  <si>
    <t>Soupis:</t>
  </si>
  <si>
    <t xml:space="preserve">D.1.1 - Architektonicko-stavební řešení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</si>
  <si>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</si>
  <si>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</si>
  <si>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</si>
  <si>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</si>
  <si>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</si>
  <si>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</si>
  <si>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</si>
  <si>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</si>
  <si>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</si>
  <si>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</si>
  <si>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</si>
  <si>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</si>
  <si>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</si>
  <si>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</si>
  <si>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</si>
  <si>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</si>
  <si>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</si>
  <si>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</si>
  <si>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767 - Konstrukce zámečnické</t>
  </si>
  <si>
    <t xml:space="preserve">    777 - Podlahy lité</t>
  </si>
  <si>
    <t xml:space="preserve">    783 - Dokončovací práce - nátěry</t>
  </si>
  <si>
    <t>M - Práce a dodávky M</t>
  </si>
  <si>
    <t xml:space="preserve">    22-M - Montáže technologických zařízení pro dopravní stavby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</si>
  <si>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</si>
  <si>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</si>
  <si>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</si>
  <si>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</si>
  <si>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</si>
  <si>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</si>
  <si>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</si>
  <si>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</si>
  <si>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</si>
  <si>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</si>
  <si>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</si>
  <si>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</si>
  <si>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</si>
  <si>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</si>
  <si>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</si>
  <si>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</si>
  <si>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</si>
  <si>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</si>
  <si>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</si>
  <si>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z betonových nebo kamenných dlaždic komunikací pro pěší ručně</t>
  </si>
  <si>
    <t>m2</t>
  </si>
  <si>
    <t>CS ÚRS 2020 01</t>
  </si>
  <si>
    <t>4</t>
  </si>
  <si>
    <t>-1023070222</t>
  </si>
  <si>
    <t>VV</t>
  </si>
  <si>
    <t>"stav.úpravy_viz D.1.1b_07,TZ" (3,6)</t>
  </si>
  <si>
    <t>Součet</t>
  </si>
  <si>
    <t>113106171</t>
  </si>
  <si>
    <t>Rozebrání dlažeb vozovek ze zámkové dlažby s ložem z kameniva ručně</t>
  </si>
  <si>
    <t>-225261108</t>
  </si>
  <si>
    <t>"viz situace BP" (12,21*0,65)+(5,4*1,05)</t>
  </si>
  <si>
    <t>3</t>
  </si>
  <si>
    <t>113107122</t>
  </si>
  <si>
    <t>Odstranění podkladu z kameniva tl 200 mm ručně</t>
  </si>
  <si>
    <t>1466237270</t>
  </si>
  <si>
    <t>113107124</t>
  </si>
  <si>
    <t>Odstranění podkladu z kameniva tl 400 mm ručně</t>
  </si>
  <si>
    <t>230927470</t>
  </si>
  <si>
    <t>5</t>
  </si>
  <si>
    <t>113107211</t>
  </si>
  <si>
    <t>Odstranění podkladu z kameniva tl 100 mm strojně pl přes 200 m2</t>
  </si>
  <si>
    <t>-1930151416</t>
  </si>
  <si>
    <t xml:space="preserve">"viz situace BP" </t>
  </si>
  <si>
    <t>"dle skladeb D1-D5" 432,7+83,0+148,2+32,3+6,1</t>
  </si>
  <si>
    <t>6</t>
  </si>
  <si>
    <t>113107241</t>
  </si>
  <si>
    <t>Odstranění podkladu živičného tl 50 mm strojně pl přes 200 m2</t>
  </si>
  <si>
    <t>-886449349</t>
  </si>
  <si>
    <t>7</t>
  </si>
  <si>
    <t>113202111</t>
  </si>
  <si>
    <t>Vytrhání obrub krajníků obrubníků stojatých</t>
  </si>
  <si>
    <t>m</t>
  </si>
  <si>
    <t>548366714</t>
  </si>
  <si>
    <t>"viz situace BP" (12,21+0,65+0,65)+63,0+13,7</t>
  </si>
  <si>
    <t>8</t>
  </si>
  <si>
    <t>131213101</t>
  </si>
  <si>
    <t>Hloubení jam v soudržných horninách třídy těžitelnosti I, skupiny 3 ručně</t>
  </si>
  <si>
    <t>m3</t>
  </si>
  <si>
    <t>461239890</t>
  </si>
  <si>
    <t>"předpoklad-bude upřesněno v rámci realizace/dílenské dokumentace"</t>
  </si>
  <si>
    <t>"viz základové konstrukce" 3*((0,5*0,5*1,0*2)+(0,3*0,3*0,8*12))</t>
  </si>
  <si>
    <t>Mezisoučet</t>
  </si>
  <si>
    <t>"viz základové konstrukce_závora1"</t>
  </si>
  <si>
    <t>3*(0,4*0,4*0,9)*2</t>
  </si>
  <si>
    <t>3*(0,25*0,25*0,8)*2</t>
  </si>
  <si>
    <t>3*(0,45*0,45*0,9)*1</t>
  </si>
  <si>
    <t>"stav.úpravy_viz D.1.1b_07,TZ" (1,2*1,0*1,0)</t>
  </si>
  <si>
    <t>9</t>
  </si>
  <si>
    <t>132251101</t>
  </si>
  <si>
    <t>Hloubení rýh nezapažených  š do 800 mm v hornině třídy těžitelnosti I, skupiny 3 objem do 20 m3 strojně</t>
  </si>
  <si>
    <t>30139276</t>
  </si>
  <si>
    <t>"NS_obruby" 0,4*(75,3+10,8+28,8)*0,3</t>
  </si>
  <si>
    <t>10</t>
  </si>
  <si>
    <t>139751101</t>
  </si>
  <si>
    <t>Vykopávky v uzavřených prostorech v hornině třídy těžitelnosti I, skupiny 1 až 3 ručně</t>
  </si>
  <si>
    <t>294132465</t>
  </si>
  <si>
    <t>"stav.úpravy_viz D.1.1b_07,TZ" (1,0*1,0)*0,75</t>
  </si>
  <si>
    <t>11</t>
  </si>
  <si>
    <t>161111502</t>
  </si>
  <si>
    <t>Svislé přemístění výkopku z horniny třídy těžitelnosti I, skupiny 1 až 3 hl do 6 m nošením</t>
  </si>
  <si>
    <t>-2035484642</t>
  </si>
  <si>
    <t>12</t>
  </si>
  <si>
    <t>162211311</t>
  </si>
  <si>
    <t>Vodorovné přemístění výkopku z horniny třídy těžitelnosti I, skupiny 1 až 3 stavebním kolečkem do 10 m</t>
  </si>
  <si>
    <t>-586568375</t>
  </si>
  <si>
    <t>13</t>
  </si>
  <si>
    <t>162211319</t>
  </si>
  <si>
    <t>Příplatek k vodorovnému přemístění výkopku z horniny třídy těžitelnosti I, skupiny 1 až 3 stavebním kolečkem ZKD 10 m</t>
  </si>
  <si>
    <t>750569717</t>
  </si>
  <si>
    <t>0,75*3 'Přepočtené koeficientem množství</t>
  </si>
  <si>
    <t>14</t>
  </si>
  <si>
    <t>162251102</t>
  </si>
  <si>
    <t>Vodorovné přemístění do 50 m výkopku/sypaniny z horniny třídy těžitelnosti I, skupiny 1 až 3</t>
  </si>
  <si>
    <t>-177784215</t>
  </si>
  <si>
    <t>P</t>
  </si>
  <si>
    <t>Poznámka k položce:_x000D_
-pro zpětné zásypy _ tam a zpět</t>
  </si>
  <si>
    <t>8,005*2 'Přepočtené koeficientem množství</t>
  </si>
  <si>
    <t>162751117</t>
  </si>
  <si>
    <t>Vodorovné přemístění do 10000 m výkopku/sypaniny z horniny třídy těžitelnosti I, skupiny 1 až 3</t>
  </si>
  <si>
    <t>-916735962</t>
  </si>
  <si>
    <t>"NS_obruby" 0,4*(75,3+10,8+28,8)*0,3*0,7</t>
  </si>
  <si>
    <t>"viz základové konstrukce" 1*((0,5*0,5*1,0*2)+(0,3*0,3*0,8*12))</t>
  </si>
  <si>
    <t>(0,4*0,4*0,9)*2</t>
  </si>
  <si>
    <t>(0,25*0,25*0,8)*2</t>
  </si>
  <si>
    <t>(0,45*0,45*0,9)*1</t>
  </si>
  <si>
    <t>"stav.úpravy_viz D.1.1b_07,TZ" (1,2*1,0*1,0)+0,75</t>
  </si>
  <si>
    <t>16</t>
  </si>
  <si>
    <t>162751119</t>
  </si>
  <si>
    <t>Příplatek k vodorovnému přemístění výkopku/sypaniny z horniny třídy těžitelnosti I, skupiny 1 až 3 ZKD 1000 m přes 10000 m</t>
  </si>
  <si>
    <t>427911383</t>
  </si>
  <si>
    <t>13,536*10 'Přepočtené koeficientem množství</t>
  </si>
  <si>
    <t>17</t>
  </si>
  <si>
    <t>171201231</t>
  </si>
  <si>
    <t xml:space="preserve">Poplatek za uložení zeminy a kamení na skládce (skládkovné) </t>
  </si>
  <si>
    <t>t</t>
  </si>
  <si>
    <t>595124267</t>
  </si>
  <si>
    <t>13,536*1,8 'Přepočtené koeficientem množství</t>
  </si>
  <si>
    <t>18</t>
  </si>
  <si>
    <t>171251201</t>
  </si>
  <si>
    <t>Uložení sypaniny na skládky nebo meziskládky</t>
  </si>
  <si>
    <t>1890570348</t>
  </si>
  <si>
    <t>19</t>
  </si>
  <si>
    <t>174151101</t>
  </si>
  <si>
    <t>Zásyp jam, šachet rýh nebo kolem objektů sypaninou se zhutněním</t>
  </si>
  <si>
    <t>1795211956</t>
  </si>
  <si>
    <t>(5,803+13,788)-11,586</t>
  </si>
  <si>
    <t>20</t>
  </si>
  <si>
    <t>174111101</t>
  </si>
  <si>
    <t>Zásyp jam, šachet rýh nebo kolem objektů sypaninou se zhutněním ručně</t>
  </si>
  <si>
    <t>851679322</t>
  </si>
  <si>
    <t>M</t>
  </si>
  <si>
    <t>58344197R</t>
  </si>
  <si>
    <t>externí drcený přírodní, nenamrzavý, zhutnitelný materiál, fr. do 64 mm</t>
  </si>
  <si>
    <t>CS VLASTNÍ</t>
  </si>
  <si>
    <t>1177708890</t>
  </si>
  <si>
    <t>1,2*1,8 'Přepočtené koeficientem množství</t>
  </si>
  <si>
    <t>22</t>
  </si>
  <si>
    <t>181951R12</t>
  </si>
  <si>
    <t xml:space="preserve">Úprava pláně v hornině třídy těžitelnosti I, skupiny 1 až 3 se zhutněním_ručním vibračním pěchem / válcem </t>
  </si>
  <si>
    <t>790521566</t>
  </si>
  <si>
    <t>"NS_obruby" 0,4*(75,3+10,8+28,8)</t>
  </si>
  <si>
    <t>"NS_skladba_D1" (432,7+83,0)</t>
  </si>
  <si>
    <t>"NS_skladba_D2" (148,2+(12,21*0,65)+(45,9*0,2))</t>
  </si>
  <si>
    <t>"NS_skladba_D3" (5,4*1,05)</t>
  </si>
  <si>
    <t>"NS_skladba_D4" (32,3)</t>
  </si>
  <si>
    <t>"stav.úpravy_viz D.1.1b_07,TZ" (1,0*1,0)*2</t>
  </si>
  <si>
    <t>23</t>
  </si>
  <si>
    <t>460120016</t>
  </si>
  <si>
    <t>Naložení výkopku ručně z hornin třídy 1 až 4</t>
  </si>
  <si>
    <t>231989336</t>
  </si>
  <si>
    <t>Zakládání</t>
  </si>
  <si>
    <t>24</t>
  </si>
  <si>
    <t>213311141</t>
  </si>
  <si>
    <t>Polštáře zhutněné pod základy ze štěrkodrtě tříděné</t>
  </si>
  <si>
    <t>355789117</t>
  </si>
  <si>
    <t>"NS_obruby" 0,3*(75,3+10,8+28,8)*0,05</t>
  </si>
  <si>
    <t>"viz základové konstrukce" 0,5+0,25</t>
  </si>
  <si>
    <t>25</t>
  </si>
  <si>
    <t>275321411</t>
  </si>
  <si>
    <t>Základové patky ze ŽB tř. C 20/25</t>
  </si>
  <si>
    <t>-1504786567</t>
  </si>
  <si>
    <t>"viz základové konstrukce" ((0,5*0,5*1,0*2)+(0,3*0,3*0,8*12))</t>
  </si>
  <si>
    <t>26</t>
  </si>
  <si>
    <t>275322611</t>
  </si>
  <si>
    <t>Základové patky ze ŽB tř. C 30/37 XF4</t>
  </si>
  <si>
    <t>-1884628315</t>
  </si>
  <si>
    <t xml:space="preserve">Poznámka k položce:_x000D_
-jednotková cena také obsahuje náklady na :_x000D_
zkosení hran_x000D_
finální provedení povrchů betonových kcí nad terénem </t>
  </si>
  <si>
    <t>(0,25*0,25*0,9)*2</t>
  </si>
  <si>
    <t>27</t>
  </si>
  <si>
    <t>275351121</t>
  </si>
  <si>
    <t>Zřízení bednění základových patek</t>
  </si>
  <si>
    <t>1308117169</t>
  </si>
  <si>
    <t>"viz základové konstrukce" ((2,0*1,0*2)+(1,2*0,8*12))</t>
  </si>
  <si>
    <t>(1,6*0,9)*2</t>
  </si>
  <si>
    <t>(0,75*0,9)*2</t>
  </si>
  <si>
    <t>(1,8*0,9)*1</t>
  </si>
  <si>
    <t>28</t>
  </si>
  <si>
    <t>275351122</t>
  </si>
  <si>
    <t>Odstranění bednění základových patek</t>
  </si>
  <si>
    <t>925836704</t>
  </si>
  <si>
    <t>29</t>
  </si>
  <si>
    <t>275361821</t>
  </si>
  <si>
    <t>Výztuž základových patek betonářskou ocelí 10 505 (R)</t>
  </si>
  <si>
    <t>165912638</t>
  </si>
  <si>
    <t>"viz základové konstrukce" ((0,5*0,5*1,0*2)+(0,3*0,3*0,8*12)+0,583)*75/1000</t>
  </si>
  <si>
    <t>Vodorovné konstrukce</t>
  </si>
  <si>
    <t>30</t>
  </si>
  <si>
    <t>452311151</t>
  </si>
  <si>
    <t>Podkladní desky z betonu prostého tř. C 20/25 otevřený výkop</t>
  </si>
  <si>
    <t>1301116297</t>
  </si>
  <si>
    <t>"vedení" (108,0*1,0)*0,2</t>
  </si>
  <si>
    <t>Komunikace pozemní</t>
  </si>
  <si>
    <t>31</t>
  </si>
  <si>
    <t>564201111</t>
  </si>
  <si>
    <t>Podklad nebo podsyp ze štěrkopísku ŠP tl 40 mm</t>
  </si>
  <si>
    <t>1782251358</t>
  </si>
  <si>
    <t>Poznámka k položce:_x000D_
FRAKCE _ 0-4 mm</t>
  </si>
  <si>
    <t>32</t>
  </si>
  <si>
    <t>564211111</t>
  </si>
  <si>
    <t>Podklad nebo podsyp ze štěrkopísku ŠP tl 50 mm</t>
  </si>
  <si>
    <t>1926403077</t>
  </si>
  <si>
    <t>Poznámka k položce:_x000D_
FRAKCE _ 4-8 mm</t>
  </si>
  <si>
    <t>33</t>
  </si>
  <si>
    <t>564841111</t>
  </si>
  <si>
    <t>Podklad ze štěrkodrtě ŠD tl 120 mm</t>
  </si>
  <si>
    <t>528913264</t>
  </si>
  <si>
    <t>34</t>
  </si>
  <si>
    <t>564851111</t>
  </si>
  <si>
    <t>Podklad ze štěrkodrtě ŠD tl 150 mm</t>
  </si>
  <si>
    <t>-1098429123</t>
  </si>
  <si>
    <t>"NS_skladba_D1" (432,7+83,0)*2</t>
  </si>
  <si>
    <t>35</t>
  </si>
  <si>
    <t>564861111</t>
  </si>
  <si>
    <t>Podklad ze štěrkodrtě ŠD tl 200 mm</t>
  </si>
  <si>
    <t>-761118535</t>
  </si>
  <si>
    <t>36</t>
  </si>
  <si>
    <t>573111112</t>
  </si>
  <si>
    <t xml:space="preserve">Postřik živičný infiltrační s posypem z asfaltu </t>
  </si>
  <si>
    <t>1588039558</t>
  </si>
  <si>
    <t>37</t>
  </si>
  <si>
    <t>573231108</t>
  </si>
  <si>
    <t xml:space="preserve">Postřik živičný spojovací ze silniční emulze </t>
  </si>
  <si>
    <t>-1259749709</t>
  </si>
  <si>
    <t>"NS_skladba_D5" (6,1)</t>
  </si>
  <si>
    <t>38</t>
  </si>
  <si>
    <t>577134031</t>
  </si>
  <si>
    <t>Asfaltový beton vrstva obrusná ACO 11+ tl 40 mm š do 1,5 m z modifikovaného asfaltu</t>
  </si>
  <si>
    <t>-1112517257</t>
  </si>
  <si>
    <t>39</t>
  </si>
  <si>
    <t>577165032</t>
  </si>
  <si>
    <t>Asfaltový beton vrstva ložní ACL 16+ tl 70 mm š do 1,5 m z modifikovaného asfaltu</t>
  </si>
  <si>
    <t>1250934541</t>
  </si>
  <si>
    <t>40</t>
  </si>
  <si>
    <t>578133131</t>
  </si>
  <si>
    <t>Litý asfalt tl 20-30 mm z modifikovaného asfaltu</t>
  </si>
  <si>
    <t>-1526194814</t>
  </si>
  <si>
    <t>41</t>
  </si>
  <si>
    <t>596211120</t>
  </si>
  <si>
    <t>Kladení zámkové dlažby komunikací pro pěší tl 60 mm skupiny B pl do 50 m2</t>
  </si>
  <si>
    <t>637088308</t>
  </si>
  <si>
    <t>42</t>
  </si>
  <si>
    <t>59245R12</t>
  </si>
  <si>
    <t>dlažba zámková _ 200/200/60 mm přírodní _ (specifikace dle PD a TZ)</t>
  </si>
  <si>
    <t>-1227468884</t>
  </si>
  <si>
    <t>37,97*1,1 'Přepočtené koeficientem množství</t>
  </si>
  <si>
    <t>43</t>
  </si>
  <si>
    <t>596212221</t>
  </si>
  <si>
    <t>Kladení zámkové dlažby pozemních komunikací tl 80 mm skupiny B pl do 100 m2</t>
  </si>
  <si>
    <t>-1237936921</t>
  </si>
  <si>
    <t>44</t>
  </si>
  <si>
    <t>59245R97</t>
  </si>
  <si>
    <t>dlažba zámková _ 200/200/80 mm přírodní _ (specifikace dle PD a TZ)</t>
  </si>
  <si>
    <t>476328734</t>
  </si>
  <si>
    <t>165,317*1,1 'Přepočtené koeficientem množství</t>
  </si>
  <si>
    <t>45</t>
  </si>
  <si>
    <t>599141111</t>
  </si>
  <si>
    <t>Vyplnění spár mezi silničními dílci živičnou zálivkou</t>
  </si>
  <si>
    <t>-1754891626</t>
  </si>
  <si>
    <t>46</t>
  </si>
  <si>
    <t>599985R01</t>
  </si>
  <si>
    <t>Oprava / doplnění venkovní skladby dlážděné zpevněné plochy</t>
  </si>
  <si>
    <t>-853686633</t>
  </si>
  <si>
    <t xml:space="preserve">Poznámka k položce:_x000D_
Kompletní systémové dodávky a provedení dle specifikace PD a TZ včetně všech přímo souvisejících prací/činností a dodávek/doplňků a příslušenství_x000D_
-----------------------------------------------------------------------------------------------------------------------------------------------------------------------------------_x000D_
Úprava povrchů vnějších_x000D_
V místech, kde budou vstupovat kabelové trasy do budovy A bude doplněna betonová deska. Bude zde provedena nová keramická dlažba, shodná s okolní původní dlažbou. V případě poškození fasády se opraví fasáda. _x000D_
Skladba venkovní dlažby k opravě:_x000D_
- protiskluzová, mrazuvzdorná, keramická dlažba 		9 mm _x000D_
- flexibilní lepidlo 						3 mm _x000D_
- PE pás rohože s rybinově tvarovanými čtvercovými výlisky s nakašírovanou tkaninou _x000D_
na rubové straně _x000D_
- stěrková hydroizolace 					3 mm _x000D_
- penetrace _x000D_
- ve spádu vyrovnávací cementová hmota do exteriéru 25-35 mm _x000D_
- penetrace _x000D_
- dle potřeby sanace bet. desky: ochranný adhezní nátěr, sanační malta (lokálně) _x000D_
</t>
  </si>
  <si>
    <t>"předpoklad-bude upřesněno v rámci realizace/dílenské dokumentace" 20,0</t>
  </si>
  <si>
    <t>Úpravy povrchů, podlahy a osazování výplní</t>
  </si>
  <si>
    <t>47</t>
  </si>
  <si>
    <t>631311115</t>
  </si>
  <si>
    <t>Mazanina tl do 80 mm z betonu prostého tř. C 20/25</t>
  </si>
  <si>
    <t>1690655849</t>
  </si>
  <si>
    <t>"stav.úpravy_viz D.1.1b_07,TZ" (1,0*1,0)*0,065</t>
  </si>
  <si>
    <t>48</t>
  </si>
  <si>
    <t>631311134</t>
  </si>
  <si>
    <t>Mazanina tl do 240 mm z betonu prostého tř. C 16/20</t>
  </si>
  <si>
    <t>930129064</t>
  </si>
  <si>
    <t>"stav.úpravy_viz D.1.1b_07,TZ" (1,0*1,0)*0,15</t>
  </si>
  <si>
    <t>49</t>
  </si>
  <si>
    <t>631319171</t>
  </si>
  <si>
    <t>Příplatek k mazanině tl do 80 mm za stržení povrchu spodní vrstvy před vložením výztuže</t>
  </si>
  <si>
    <t>1875079700</t>
  </si>
  <si>
    <t>50</t>
  </si>
  <si>
    <t>631319175</t>
  </si>
  <si>
    <t>Příplatek k mazanině tl do 240 mm za stržení povrchu spodní vrstvy před vložením výztuže</t>
  </si>
  <si>
    <t>435746194</t>
  </si>
  <si>
    <t>51</t>
  </si>
  <si>
    <t>631362021</t>
  </si>
  <si>
    <t>Výztuž mazanin svařovanými sítěmi Kari</t>
  </si>
  <si>
    <t>1960411913</t>
  </si>
  <si>
    <t>"stav.úpravy_viz D.1.1b_07,TZ" (1,0*1,0)*3*(5,44*1,25)/1000</t>
  </si>
  <si>
    <t>52</t>
  </si>
  <si>
    <t>632451105</t>
  </si>
  <si>
    <t>Cementový samonivelační potěr ze suchých směsí tloušťky do 15 mm</t>
  </si>
  <si>
    <t>-358398977</t>
  </si>
  <si>
    <t>53</t>
  </si>
  <si>
    <t>633811111</t>
  </si>
  <si>
    <t>Broušení nerovností betonových podlah do 2 mm - stržení šlemu</t>
  </si>
  <si>
    <t>2039135962</t>
  </si>
  <si>
    <t>54</t>
  </si>
  <si>
    <t>635111242</t>
  </si>
  <si>
    <t>Násyp pod podlahy z hrubého kameniva se zhutněním</t>
  </si>
  <si>
    <t>-84759921</t>
  </si>
  <si>
    <t>Trubní vedení</t>
  </si>
  <si>
    <t>55</t>
  </si>
  <si>
    <t>899331111</t>
  </si>
  <si>
    <t>Výšková úprava uličního vstupu nebo vpusti do 200 mm zvýšením poklopu nebo mříže</t>
  </si>
  <si>
    <t>kus</t>
  </si>
  <si>
    <t>1115319799</t>
  </si>
  <si>
    <t>"A1" 1,0</t>
  </si>
  <si>
    <t>"A2" 1,0+1,0+1,0</t>
  </si>
  <si>
    <t>Ostatní konstrukce a práce, bourání</t>
  </si>
  <si>
    <t>56</t>
  </si>
  <si>
    <t>915111R11</t>
  </si>
  <si>
    <t xml:space="preserve">Vodorovné dopravní značení </t>
  </si>
  <si>
    <t>kpl.</t>
  </si>
  <si>
    <t>-1302646851</t>
  </si>
  <si>
    <t>Poznámka k položce:_x000D_
Kompletní systémová dodávka a provedení dle specifikace PD a TZ včetně všech přímo souvisejících prací/činností a dodávek</t>
  </si>
  <si>
    <t>V12a _ vjezd do areálu</t>
  </si>
  <si>
    <t>V12c_cca 56 m</t>
  </si>
  <si>
    <t>"předpoklad-bude upřesněno v rámci realizace/dílenské dokumentace" 1,0</t>
  </si>
  <si>
    <t>57</t>
  </si>
  <si>
    <t>916131113</t>
  </si>
  <si>
    <t>Osazení silničního obrubníku betonového ležatého s boční opěrou do lože z betonu prostého</t>
  </si>
  <si>
    <t>435348991</t>
  </si>
  <si>
    <t>58</t>
  </si>
  <si>
    <t>59217031</t>
  </si>
  <si>
    <t>obrubník betonový silniční 1000x150x250mm</t>
  </si>
  <si>
    <t>699806945</t>
  </si>
  <si>
    <t>28,8*1,1 'Přepočtené koeficientem množství</t>
  </si>
  <si>
    <t>59</t>
  </si>
  <si>
    <t>916231213</t>
  </si>
  <si>
    <t>Osazení chodníkového obrubníku betonového stojatého s boční opěrou do lože z betonu prostého</t>
  </si>
  <si>
    <t>-1996789150</t>
  </si>
  <si>
    <t>60</t>
  </si>
  <si>
    <t>59217019</t>
  </si>
  <si>
    <t>obrubník betonový chodníkový 1000x100x200mm</t>
  </si>
  <si>
    <t>790502699</t>
  </si>
  <si>
    <t>75,3*1,1 'Přepočtené koeficientem množství</t>
  </si>
  <si>
    <t>61</t>
  </si>
  <si>
    <t>916331112</t>
  </si>
  <si>
    <t>Osazení zahradního obrubníku betonového do lože z betonu s boční opěrou</t>
  </si>
  <si>
    <t>250271307</t>
  </si>
  <si>
    <t>62</t>
  </si>
  <si>
    <t>59217001</t>
  </si>
  <si>
    <t>obrubník betonový zahradní 1000x50x250mm</t>
  </si>
  <si>
    <t>298845281</t>
  </si>
  <si>
    <t>10,8*1,1 'Přepočtené koeficientem množství</t>
  </si>
  <si>
    <t>63</t>
  </si>
  <si>
    <t>58932941</t>
  </si>
  <si>
    <t>beton C 25/30 kamenivo frakce 0/16</t>
  </si>
  <si>
    <t>1858251153</t>
  </si>
  <si>
    <t>5*1,1 'Přepočtené koeficientem množství</t>
  </si>
  <si>
    <t>64</t>
  </si>
  <si>
    <t>919726123</t>
  </si>
  <si>
    <t>Geotextilie pro ochranu, separaci a filtraci netkaná měrná hmotnost do 500 g/m2</t>
  </si>
  <si>
    <t>1320766797</t>
  </si>
  <si>
    <t>"NS_skladba_D1" (432,7+83,0)*1,1</t>
  </si>
  <si>
    <t>"NS_skladba_D2" (148,2+(12,21*0,65)+(45,9*0,2))*1,1</t>
  </si>
  <si>
    <t>"NS_skladba_D4" (32,3)*1,1</t>
  </si>
  <si>
    <t>65</t>
  </si>
  <si>
    <t>919735112</t>
  </si>
  <si>
    <t>Řezání stávajícího živičného krytu hl do 100 mm</t>
  </si>
  <si>
    <t>1081845819</t>
  </si>
  <si>
    <t>66</t>
  </si>
  <si>
    <t>965042121</t>
  </si>
  <si>
    <t>Bourání podkladů pod dlažby nebo mazanin betonových tl do 100 mm pl do 1 m2</t>
  </si>
  <si>
    <t>-1610053288</t>
  </si>
  <si>
    <t>"stav.úpravy_viz D.1.1b_07,TZ" (1,0*1,0)*0,1</t>
  </si>
  <si>
    <t>67</t>
  </si>
  <si>
    <t>965042221</t>
  </si>
  <si>
    <t>Bourání podkladů pod dlažby nebo mazanin betonových tl přes 100 mm pl do 1 m2</t>
  </si>
  <si>
    <t>809998743</t>
  </si>
  <si>
    <t>68</t>
  </si>
  <si>
    <t>965049111</t>
  </si>
  <si>
    <t>Příplatek k bourání betonových mazanin za bourání mazanin se svařovanou sítí tl do 100 mm</t>
  </si>
  <si>
    <t>1329190047</t>
  </si>
  <si>
    <t>69</t>
  </si>
  <si>
    <t>965049112</t>
  </si>
  <si>
    <t>Příplatek k bourání betonových mazanin za bourání mazanin se svařovanou sítí tl přes 100 mm</t>
  </si>
  <si>
    <t>530582066</t>
  </si>
  <si>
    <t>70</t>
  </si>
  <si>
    <t>977151121</t>
  </si>
  <si>
    <t>Jádrové vrty diamantovými korunkami do D 120 mm do stavebních materiálů</t>
  </si>
  <si>
    <t>1626749807</t>
  </si>
  <si>
    <t>71</t>
  </si>
  <si>
    <t>977312113</t>
  </si>
  <si>
    <t>Řezání stávajících betonových mazanin vyztužených hl do 150 mm</t>
  </si>
  <si>
    <t>747720459</t>
  </si>
  <si>
    <t>"stav.úpravy_viz D.1.1b_07,TZ" (2,0)*2</t>
  </si>
  <si>
    <t>72</t>
  </si>
  <si>
    <t>985015R01</t>
  </si>
  <si>
    <t>Demontáž zpomalovacích příčných pruhů</t>
  </si>
  <si>
    <t>-221586214</t>
  </si>
  <si>
    <t>Poznámka k položce:_x000D_
Kompletní provedení dle specifikace PD a TZ včetně všech přímo souvisejících prací/činností a likvidace odpadů dle zákona o odpadech</t>
  </si>
  <si>
    <t>73</t>
  </si>
  <si>
    <t>985015R03</t>
  </si>
  <si>
    <t>Zrušení / vybourání uliční vpusti _ včetně souvisejících prvků / kcí / příslušenství</t>
  </si>
  <si>
    <t>-391157237</t>
  </si>
  <si>
    <t>74</t>
  </si>
  <si>
    <t>985112111</t>
  </si>
  <si>
    <t>Odsekání degradovaného betonu stěn tl do 10 mm</t>
  </si>
  <si>
    <t>983908640</t>
  </si>
  <si>
    <t>"betonová OS podél příjezdové komunikace" 95,0*0,2</t>
  </si>
  <si>
    <t>75</t>
  </si>
  <si>
    <t>985121121</t>
  </si>
  <si>
    <t>Tryskání degradovaného betonu stěn a rubu kleneb vodou pod tlakem do 300 barů</t>
  </si>
  <si>
    <t>-1045457401</t>
  </si>
  <si>
    <t>"betonová OS podél příjezdové komunikace" 95,0</t>
  </si>
  <si>
    <t>76</t>
  </si>
  <si>
    <t>985311111</t>
  </si>
  <si>
    <t>Reprofilace stěn cementovými sanačními maltami tl 10 mm</t>
  </si>
  <si>
    <t>155232206</t>
  </si>
  <si>
    <t>77</t>
  </si>
  <si>
    <t>985312112</t>
  </si>
  <si>
    <t>Stěrka k vyrovnání betonových ploch stěn tl 3 mm</t>
  </si>
  <si>
    <t>-1252960710</t>
  </si>
  <si>
    <t>78</t>
  </si>
  <si>
    <t>985321111</t>
  </si>
  <si>
    <t>Ochranný nátěr výztuže na cementové bázi stěn, líce kleneb a podhledů 1 vrstva tl 1 mm</t>
  </si>
  <si>
    <t>295840152</t>
  </si>
  <si>
    <t>79</t>
  </si>
  <si>
    <t>985323111</t>
  </si>
  <si>
    <t>Spojovací můstek reprofilovaného betonu na cementové bázi tl 1 mm</t>
  </si>
  <si>
    <t>-1142236023</t>
  </si>
  <si>
    <t>"betonová OS podél příjezdové komunikace" (95,0*0,2)+95,0</t>
  </si>
  <si>
    <t>80</t>
  </si>
  <si>
    <t>995107R01</t>
  </si>
  <si>
    <t>Odstranění podkladu z betonu vyztuženého sítěmi tl 300 mm strojně pl přes 200 m2 včetně ODKOUPENÍ materiálu</t>
  </si>
  <si>
    <t>-472902641</t>
  </si>
  <si>
    <t>Poznámka k položce:_x000D_
Kompletní provedení dle specifikace včetně souvisejících prací/činností_x000D_
---------------------------------------------------------------------------------------_x000D_
JEDNOTKOVÁ CENA OBSAHUJE :_x000D_
-KOMPLETNÍ VYBOURÁNÍ ŽB PODKLADNÍ PLOCHY VČETNĚ VŠECH PŘÍPLATKŮ_x000D_
-NALOŽENÍ VYBOURANÉHO MATERIÁLU_x000D_
-SEPARACE A DRCENÍ VYBOURANÉHO MATERIÁLU_x000D_
-----------------------------------------------------------------------_x000D_
-ODKOUPENÍ VYBOURANÉHO MATERIÁLU OD STAVEBNÍKA_x000D_
---------------------------------------------------------------------- _x000D_
-KOMPLETNÍ PŘESUNY A ODVOZ</t>
  </si>
  <si>
    <t>997</t>
  </si>
  <si>
    <t>Přesun sutě</t>
  </si>
  <si>
    <t>81</t>
  </si>
  <si>
    <t>997013R31</t>
  </si>
  <si>
    <t xml:space="preserve">Poplatek za uložení na skládce (skládkovné) stavebního odpadu bez rozlišení </t>
  </si>
  <si>
    <t>719497662</t>
  </si>
  <si>
    <t>Poznámka k položce:_x000D_
Jednotková cena stanovena pro stavební odpad BEZ ROZLIŠENÍ _včetně nebezpečných odpadů._x000D_
----------------------------------------------------------------------------------------------------------------------</t>
  </si>
  <si>
    <t>82</t>
  </si>
  <si>
    <t>997321511</t>
  </si>
  <si>
    <t>Vodorovná doprava suti a vybouraných hmot po suchu do 1 km</t>
  </si>
  <si>
    <t>-369336144</t>
  </si>
  <si>
    <t>83</t>
  </si>
  <si>
    <t>997321519</t>
  </si>
  <si>
    <t>Příplatek ZKD 1km vodorovné dopravy suti a vybouraných hmot po suchu</t>
  </si>
  <si>
    <t>431547485</t>
  </si>
  <si>
    <t>234,851*20 'Přepočtené koeficientem množství</t>
  </si>
  <si>
    <t>84</t>
  </si>
  <si>
    <t>997321611</t>
  </si>
  <si>
    <t>Nakládání nebo překládání suti a vybouraných hmot</t>
  </si>
  <si>
    <t>622142162</t>
  </si>
  <si>
    <t>998</t>
  </si>
  <si>
    <t>Přesun hmot</t>
  </si>
  <si>
    <t>85</t>
  </si>
  <si>
    <t>998225111</t>
  </si>
  <si>
    <t xml:space="preserve">Přesun hmot pro pozemní komunikace s krytem </t>
  </si>
  <si>
    <t>263544824</t>
  </si>
  <si>
    <t>PSV</t>
  </si>
  <si>
    <t>Práce a dodávky PSV</t>
  </si>
  <si>
    <t>711</t>
  </si>
  <si>
    <t>Izolace proti vodě, vlhkosti a plynům</t>
  </si>
  <si>
    <t>86</t>
  </si>
  <si>
    <t>711111001</t>
  </si>
  <si>
    <t>Provedení izolace proti zemní vlhkosti vodorovné za studena nátěrem penetračním</t>
  </si>
  <si>
    <t>44741258</t>
  </si>
  <si>
    <t>"stav.úpravy_viz D.1.1b_07,TZ" (1,0*1,0)*1,15</t>
  </si>
  <si>
    <t>87</t>
  </si>
  <si>
    <t>11163150</t>
  </si>
  <si>
    <t>lak penetrační asfaltový</t>
  </si>
  <si>
    <t>890207574</t>
  </si>
  <si>
    <t>3,33333333333333*0,0003 'Přepočtené koeficientem množství</t>
  </si>
  <si>
    <t>88</t>
  </si>
  <si>
    <t>711131811</t>
  </si>
  <si>
    <t>Odstranění izolace proti zemní vlhkosti vodorovné</t>
  </si>
  <si>
    <t>857378433</t>
  </si>
  <si>
    <t>89</t>
  </si>
  <si>
    <t>711141559</t>
  </si>
  <si>
    <t>Provedení izolace proti zemní vlhkosti pásy přitavením vodorovné NAIP</t>
  </si>
  <si>
    <t>-1278892771</t>
  </si>
  <si>
    <t>"stav.úpravy_viz D.1.1b_07,TZ" (1,0*1,0)*1,15*2</t>
  </si>
  <si>
    <t>90</t>
  </si>
  <si>
    <t>62853004</t>
  </si>
  <si>
    <t>pás asfaltový natavitelný modifikovaný SBS tl 4,0mm s vložkou ze skleněné tkaniny a spalitelnou PE fólií nebo jemnozrnný minerálním posypem na horním povrchu</t>
  </si>
  <si>
    <t>-676268004</t>
  </si>
  <si>
    <t>2,3*0,575 'Přepočtené koeficientem množství</t>
  </si>
  <si>
    <t>91</t>
  </si>
  <si>
    <t>62855001</t>
  </si>
  <si>
    <t>pás asfaltový natavitelný modifikovaný SBS tl 4,0mm s vložkou z polyesterové rohože a spalitelnou PE fólií nebo jemnozrnný minerálním posypem na horním povrchu</t>
  </si>
  <si>
    <t>-1210473334</t>
  </si>
  <si>
    <t>92</t>
  </si>
  <si>
    <t>998711201</t>
  </si>
  <si>
    <t xml:space="preserve">Přesun hmot procentní pro izolace proti vodě, vlhkosti a plynům </t>
  </si>
  <si>
    <t>%</t>
  </si>
  <si>
    <t>-584173333</t>
  </si>
  <si>
    <t>713</t>
  </si>
  <si>
    <t>Izolace tepelné</t>
  </si>
  <si>
    <t>93</t>
  </si>
  <si>
    <t>713120821</t>
  </si>
  <si>
    <t>Odstranění tepelné izolace podlah volně kladené z polystyrenu suchého tl do 100 mm</t>
  </si>
  <si>
    <t>6681582</t>
  </si>
  <si>
    <t>94</t>
  </si>
  <si>
    <t>713121111</t>
  </si>
  <si>
    <t>Montáž izolace tepelné podlah volně kladenými rohožemi, pásy, dílci, deskami 1 vrstva</t>
  </si>
  <si>
    <t>-1308572376</t>
  </si>
  <si>
    <t>"stav.úpravy_viz D.1.1b_07,TZ" (1,0*1,0)</t>
  </si>
  <si>
    <t>95</t>
  </si>
  <si>
    <t>28375908</t>
  </si>
  <si>
    <t>deska EPS 150 do plochých střech a podlah tl 40mm</t>
  </si>
  <si>
    <t>-1361099039</t>
  </si>
  <si>
    <t>1*1,05 'Přepočtené koeficientem množství</t>
  </si>
  <si>
    <t>96</t>
  </si>
  <si>
    <t>713191R32</t>
  </si>
  <si>
    <t>Překrytí izolace tepelné separační a parotěsnou fólií tl 0,2 mm u podlah a stropů vč. vytažení na svislé konstrukce v = do cca 150 mm</t>
  </si>
  <si>
    <t>CE VLASTNÍ</t>
  </si>
  <si>
    <t>-435620144</t>
  </si>
  <si>
    <t>"kompletní provedení dle specifikace PD a TZ vč. všech souvisejících prací a dodávek"</t>
  </si>
  <si>
    <t>v jednotkové ceně započítány náklady na obvodové dilatační pásky tl. min 10 mm v = min 150 mm</t>
  </si>
  <si>
    <t>97</t>
  </si>
  <si>
    <t>998713202</t>
  </si>
  <si>
    <t>Přesun hmot procentní pro izolace tepelné</t>
  </si>
  <si>
    <t>1077184744</t>
  </si>
  <si>
    <t>767</t>
  </si>
  <si>
    <t>Konstrukce zámečnické</t>
  </si>
  <si>
    <t>98</t>
  </si>
  <si>
    <t>767431R01</t>
  </si>
  <si>
    <t xml:space="preserve">Z-01 - D+M _ boxy na kola </t>
  </si>
  <si>
    <t>-351980599</t>
  </si>
  <si>
    <t>Poznámka k položce:_x000D_
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zámečnických výrobků.</t>
  </si>
  <si>
    <t>99</t>
  </si>
  <si>
    <t>767431R02</t>
  </si>
  <si>
    <t>Z-02 - D+M _ vlajkové stožáry v= 10 m</t>
  </si>
  <si>
    <t>-826836074</t>
  </si>
  <si>
    <t>777</t>
  </si>
  <si>
    <t>Podlahy lité</t>
  </si>
  <si>
    <t>100</t>
  </si>
  <si>
    <t>77751112R</t>
  </si>
  <si>
    <t>Epoxidový stěrkový systém tloušťky min 2 mm lité podlahy</t>
  </si>
  <si>
    <t>608710448</t>
  </si>
  <si>
    <t>Poznámka k položce:_x000D_
Kompletní systémová dodávka a provedení dle specifikace PD a TZ včetně všech přímo souvisejících prací/činností a dodávek/doplňků a příslušenství_x000D_
(JC obsahuje také prípravu podkladu , vytažení na svislé konstrukce)</t>
  </si>
  <si>
    <t>"stav.úpravy_viz D.1.1b_07,TZ" (1,0*1,0)*1,1</t>
  </si>
  <si>
    <t>101</t>
  </si>
  <si>
    <t>998777202</t>
  </si>
  <si>
    <t xml:space="preserve">Přesun hmot procentní pro podlahy lité </t>
  </si>
  <si>
    <t>1332768090</t>
  </si>
  <si>
    <t>783</t>
  </si>
  <si>
    <t>Dokončovací práce - nátěry</t>
  </si>
  <si>
    <t>102</t>
  </si>
  <si>
    <t>783826605</t>
  </si>
  <si>
    <t>Hydrofobizační nátěr hladkých betonových povrchů, povrchů z desek</t>
  </si>
  <si>
    <t>863820736</t>
  </si>
  <si>
    <t>103</t>
  </si>
  <si>
    <t>783923171</t>
  </si>
  <si>
    <t>Penetrační nátěr hrubých betonových podlah</t>
  </si>
  <si>
    <t>-1800837338</t>
  </si>
  <si>
    <t>Práce a dodávky M</t>
  </si>
  <si>
    <t>22-M</t>
  </si>
  <si>
    <t>Montáže technologických zařízení pro dopravní stavby</t>
  </si>
  <si>
    <t>104</t>
  </si>
  <si>
    <t>22-M_R01</t>
  </si>
  <si>
    <t xml:space="preserve">Dodávka a osazení chrániček kabelového vedení do betonových patek _ průměr 50 mm </t>
  </si>
  <si>
    <t>-353944831</t>
  </si>
  <si>
    <t>Poznámka k položce:_x000D_
Kompletní systémová dodávka a provedení dle specifikace PD a TZ včetně všech přímo souvisejících prací/činností a dodávek/doplňků a příslušenství</t>
  </si>
  <si>
    <t>(1,0*2)*(5)</t>
  </si>
  <si>
    <t>D.1.4.2 - Odvodnění</t>
  </si>
  <si>
    <t>N00 - Technika prostředí staveb / inženýrské sítě</t>
  </si>
  <si>
    <t>N00</t>
  </si>
  <si>
    <t>Technika prostředí staveb / inženýrské sítě</t>
  </si>
  <si>
    <t>N00_R01</t>
  </si>
  <si>
    <t>Odvodnění_ viz samostatný soupis prací</t>
  </si>
  <si>
    <t>512</t>
  </si>
  <si>
    <t>1760750416</t>
  </si>
  <si>
    <t>D.1.4.3 - Silnoproudá elektrotechnika</t>
  </si>
  <si>
    <t>Silnoproudá elektrotechnika _ viz samostatný soupis prací</t>
  </si>
  <si>
    <t>1421970129</t>
  </si>
  <si>
    <t>D.1.4.4 - Slaboproudá zařízení</t>
  </si>
  <si>
    <t>Slaboproudá zařízení _ viz samostatný soupis prací</t>
  </si>
  <si>
    <t>1181736492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</si>
</sst>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  <family val="1"/>
      <charset val="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4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0" fontId="0" fillId="0" borderId="0" xfId="0" applyProtection="1"/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5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0" borderId="14" xfId="0" applyFont="1" applyBorder="1" applyAlignment="1">
      <alignment horizontal="left" vertical="center"/>
    </xf>
    <xf numFmtId="0" fontId="36" fillId="0" borderId="0" xfId="0" applyFont="1" applyBorder="1" applyAlignment="1">
      <alignment horizontal="center"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22" fillId="0" borderId="19" xfId="0" applyFont="1" applyBorder="1" applyAlignment="1">
      <alignment horizontal="left" vertical="center"/>
    </xf>
    <xf numFmtId="0" fontId="22" fillId="0" borderId="20" xfId="0" applyFont="1" applyBorder="1" applyAlignment="1">
      <alignment horizontal="center"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6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1"/>
  <sheetViews>
    <sheetView showGridLines="0" tabSelected="1" workbookViewId="0">
      <selection activeCell="A100" sqref="A100:XFD100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 x14ac:dyDescent="0.2">
      <c r="AR2" s="203" t="s">
        <v>5</v>
      </c>
      <c r="AS2" s="204"/>
      <c r="AT2" s="204"/>
      <c r="AU2" s="204"/>
      <c r="AV2" s="204"/>
      <c r="AW2" s="204"/>
      <c r="AX2" s="204"/>
      <c r="AY2" s="204"/>
      <c r="AZ2" s="204"/>
      <c r="BA2" s="204"/>
      <c r="BB2" s="204"/>
      <c r="BC2" s="204"/>
      <c r="BD2" s="204"/>
      <c r="BE2" s="204"/>
      <c r="BS2" s="18" t="s">
        <v>6</v>
      </c>
      <c r="BT2" s="18" t="s">
        <v>7</v>
      </c>
    </row>
    <row r="3" spans="1:74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 x14ac:dyDescent="0.2">
      <c r="B4" s="21"/>
      <c r="D4" s="22" t="s">
        <v>9</v>
      </c>
      <c r="AR4" s="21"/>
      <c r="AS4" s="23" t="s">
        <v>10</v>
      </c>
      <c r="BS4" s="18" t="s">
        <v>11</v>
      </c>
    </row>
    <row r="5" spans="1:74" s="1" customFormat="1" ht="12" customHeight="1" x14ac:dyDescent="0.2">
      <c r="B5" s="21"/>
      <c r="D5" s="24" t="s">
        <v>12</v>
      </c>
      <c r="K5" s="212" t="s">
        <v>13</v>
      </c>
      <c r="L5" s="204"/>
      <c r="M5" s="204"/>
      <c r="N5" s="204"/>
      <c r="O5" s="204"/>
      <c r="P5" s="204"/>
      <c r="Q5" s="204"/>
      <c r="R5" s="204"/>
      <c r="S5" s="204"/>
      <c r="T5" s="204"/>
      <c r="U5" s="204"/>
      <c r="V5" s="204"/>
      <c r="W5" s="204"/>
      <c r="X5" s="204"/>
      <c r="Y5" s="204"/>
      <c r="Z5" s="204"/>
      <c r="AA5" s="204"/>
      <c r="AB5" s="204"/>
      <c r="AC5" s="204"/>
      <c r="AD5" s="204"/>
      <c r="AE5" s="204"/>
      <c r="AF5" s="204"/>
      <c r="AG5" s="204"/>
      <c r="AH5" s="204"/>
      <c r="AI5" s="204"/>
      <c r="AJ5" s="204"/>
      <c r="AK5" s="204"/>
      <c r="AL5" s="204"/>
      <c r="AM5" s="204"/>
      <c r="AN5" s="204"/>
      <c r="AO5" s="204"/>
      <c r="AR5" s="21"/>
      <c r="BS5" s="18" t="s">
        <v>6</v>
      </c>
    </row>
    <row r="6" spans="1:74" s="1" customFormat="1" ht="36.950000000000003" customHeight="1" x14ac:dyDescent="0.2">
      <c r="B6" s="21"/>
      <c r="D6" s="26" t="s">
        <v>14</v>
      </c>
      <c r="K6" s="213" t="s">
        <v>15</v>
      </c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204"/>
      <c r="Y6" s="204"/>
      <c r="Z6" s="204"/>
      <c r="AA6" s="204"/>
      <c r="AB6" s="204"/>
      <c r="AC6" s="204"/>
      <c r="AD6" s="204"/>
      <c r="AE6" s="204"/>
      <c r="AF6" s="204"/>
      <c r="AG6" s="204"/>
      <c r="AH6" s="204"/>
      <c r="AI6" s="204"/>
      <c r="AJ6" s="204"/>
      <c r="AK6" s="204"/>
      <c r="AL6" s="204"/>
      <c r="AM6" s="204"/>
      <c r="AN6" s="204"/>
      <c r="AO6" s="204"/>
      <c r="AR6" s="21"/>
      <c r="BS6" s="18" t="s">
        <v>6</v>
      </c>
    </row>
    <row r="7" spans="1:74" s="1" customFormat="1" ht="12" customHeight="1" x14ac:dyDescent="0.2">
      <c r="B7" s="21"/>
      <c r="D7" s="27" t="s">
        <v>16</v>
      </c>
      <c r="K7" s="25" t="s">
        <v>17</v>
      </c>
      <c r="AK7" s="27" t="s">
        <v>18</v>
      </c>
      <c r="AN7" s="25" t="s">
        <v>19</v>
      </c>
      <c r="AR7" s="21"/>
      <c r="BS7" s="18" t="s">
        <v>6</v>
      </c>
    </row>
    <row r="8" spans="1:74" s="1" customFormat="1" ht="12" customHeight="1" x14ac:dyDescent="0.2">
      <c r="B8" s="21"/>
      <c r="D8" s="27" t="s">
        <v>20</v>
      </c>
      <c r="K8" s="25" t="s">
        <v>21</v>
      </c>
      <c r="AK8" s="27" t="s">
        <v>22</v>
      </c>
      <c r="AN8" s="25" t="s">
        <v>23</v>
      </c>
      <c r="AR8" s="21"/>
      <c r="BS8" s="18" t="s">
        <v>6</v>
      </c>
    </row>
    <row r="9" spans="1:74" s="1" customFormat="1" ht="29.25" customHeight="1" x14ac:dyDescent="0.2">
      <c r="B9" s="21"/>
      <c r="D9" s="24" t="s">
        <v>24</v>
      </c>
      <c r="K9" s="28" t="s">
        <v>25</v>
      </c>
      <c r="AK9" s="24" t="s">
        <v>26</v>
      </c>
      <c r="AN9" s="28" t="s">
        <v>27</v>
      </c>
      <c r="AR9" s="21"/>
      <c r="BS9" s="18" t="s">
        <v>6</v>
      </c>
    </row>
    <row r="10" spans="1:74" s="1" customFormat="1" ht="12" customHeight="1" x14ac:dyDescent="0.2">
      <c r="B10" s="21"/>
      <c r="D10" s="27" t="s">
        <v>28</v>
      </c>
      <c r="AK10" s="27" t="s">
        <v>29</v>
      </c>
      <c r="AN10" s="25" t="s">
        <v>1</v>
      </c>
      <c r="AR10" s="21"/>
      <c r="BS10" s="18" t="s">
        <v>6</v>
      </c>
    </row>
    <row r="11" spans="1:74" s="1" customFormat="1" ht="18.399999999999999" customHeight="1" x14ac:dyDescent="0.2">
      <c r="B11" s="21"/>
      <c r="E11" s="25" t="s">
        <v>30</v>
      </c>
      <c r="AK11" s="27" t="s">
        <v>31</v>
      </c>
      <c r="AN11" s="25" t="s">
        <v>1</v>
      </c>
      <c r="AR11" s="21"/>
      <c r="BS11" s="18" t="s">
        <v>6</v>
      </c>
    </row>
    <row r="12" spans="1:74" s="1" customFormat="1" ht="6.95" customHeight="1" x14ac:dyDescent="0.2">
      <c r="B12" s="21"/>
      <c r="AR12" s="21"/>
      <c r="BS12" s="18" t="s">
        <v>6</v>
      </c>
    </row>
    <row r="13" spans="1:74" s="1" customFormat="1" ht="12" customHeight="1" x14ac:dyDescent="0.2">
      <c r="B13" s="21"/>
      <c r="D13" s="27" t="s">
        <v>32</v>
      </c>
      <c r="AK13" s="27" t="s">
        <v>29</v>
      </c>
      <c r="AN13" s="25" t="s">
        <v>1</v>
      </c>
      <c r="AR13" s="21"/>
      <c r="BS13" s="18" t="s">
        <v>6</v>
      </c>
    </row>
    <row r="14" spans="1:74" ht="12.75" x14ac:dyDescent="0.2">
      <c r="B14" s="21"/>
      <c r="E14" s="25" t="s">
        <v>33</v>
      </c>
      <c r="AK14" s="27" t="s">
        <v>31</v>
      </c>
      <c r="AN14" s="25" t="s">
        <v>1</v>
      </c>
      <c r="AR14" s="21"/>
      <c r="BS14" s="18" t="s">
        <v>6</v>
      </c>
    </row>
    <row r="15" spans="1:74" s="1" customFormat="1" ht="6.95" customHeight="1" x14ac:dyDescent="0.2">
      <c r="B15" s="21"/>
      <c r="AR15" s="21"/>
      <c r="BS15" s="18" t="s">
        <v>3</v>
      </c>
    </row>
    <row r="16" spans="1:74" s="1" customFormat="1" ht="12" customHeight="1" x14ac:dyDescent="0.2">
      <c r="B16" s="21"/>
      <c r="D16" s="27" t="s">
        <v>34</v>
      </c>
      <c r="AK16" s="27" t="s">
        <v>29</v>
      </c>
      <c r="AN16" s="25" t="s">
        <v>1</v>
      </c>
      <c r="AR16" s="21"/>
      <c r="BS16" s="18" t="s">
        <v>3</v>
      </c>
    </row>
    <row r="17" spans="1:71" s="1" customFormat="1" ht="18.399999999999999" customHeight="1" x14ac:dyDescent="0.2">
      <c r="B17" s="21"/>
      <c r="E17" s="25" t="s">
        <v>35</v>
      </c>
      <c r="AK17" s="27" t="s">
        <v>31</v>
      </c>
      <c r="AN17" s="25" t="s">
        <v>1</v>
      </c>
      <c r="AR17" s="21"/>
      <c r="BS17" s="18" t="s">
        <v>36</v>
      </c>
    </row>
    <row r="18" spans="1:71" s="1" customFormat="1" ht="6.95" customHeight="1" x14ac:dyDescent="0.2">
      <c r="B18" s="21"/>
      <c r="AR18" s="21"/>
      <c r="BS18" s="18" t="s">
        <v>6</v>
      </c>
    </row>
    <row r="19" spans="1:71" s="1" customFormat="1" ht="12" customHeight="1" x14ac:dyDescent="0.2">
      <c r="B19" s="21"/>
      <c r="D19" s="27" t="s">
        <v>37</v>
      </c>
      <c r="AK19" s="27" t="s">
        <v>29</v>
      </c>
      <c r="AN19" s="25" t="s">
        <v>1</v>
      </c>
      <c r="AR19" s="21"/>
      <c r="BS19" s="18" t="s">
        <v>6</v>
      </c>
    </row>
    <row r="20" spans="1:71" s="1" customFormat="1" ht="18.399999999999999" customHeight="1" x14ac:dyDescent="0.2">
      <c r="B20" s="21"/>
      <c r="E20" s="25" t="s">
        <v>21</v>
      </c>
      <c r="AK20" s="27" t="s">
        <v>31</v>
      </c>
      <c r="AN20" s="25" t="s">
        <v>1</v>
      </c>
      <c r="AR20" s="21"/>
      <c r="BS20" s="18" t="s">
        <v>36</v>
      </c>
    </row>
    <row r="21" spans="1:71" s="1" customFormat="1" ht="6.95" customHeight="1" x14ac:dyDescent="0.2">
      <c r="B21" s="21"/>
      <c r="AR21" s="21"/>
    </row>
    <row r="22" spans="1:71" s="1" customFormat="1" ht="12" customHeight="1" x14ac:dyDescent="0.2">
      <c r="B22" s="21"/>
      <c r="D22" s="27" t="s">
        <v>38</v>
      </c>
      <c r="AR22" s="21"/>
    </row>
    <row r="23" spans="1:71" s="1" customFormat="1" ht="71.25" customHeight="1" x14ac:dyDescent="0.2">
      <c r="B23" s="21"/>
      <c r="E23" s="214" t="s">
        <v>39</v>
      </c>
      <c r="F23" s="214"/>
      <c r="G23" s="214"/>
      <c r="H23" s="214"/>
      <c r="I23" s="214"/>
      <c r="J23" s="214"/>
      <c r="K23" s="214"/>
      <c r="L23" s="214"/>
      <c r="M23" s="214"/>
      <c r="N23" s="214"/>
      <c r="O23" s="214"/>
      <c r="P23" s="214"/>
      <c r="Q23" s="214"/>
      <c r="R23" s="214"/>
      <c r="S23" s="214"/>
      <c r="T23" s="214"/>
      <c r="U23" s="214"/>
      <c r="V23" s="214"/>
      <c r="W23" s="214"/>
      <c r="X23" s="214"/>
      <c r="Y23" s="214"/>
      <c r="Z23" s="214"/>
      <c r="AA23" s="214"/>
      <c r="AB23" s="214"/>
      <c r="AC23" s="214"/>
      <c r="AD23" s="214"/>
      <c r="AE23" s="214"/>
      <c r="AF23" s="214"/>
      <c r="AG23" s="214"/>
      <c r="AH23" s="214"/>
      <c r="AI23" s="214"/>
      <c r="AJ23" s="214"/>
      <c r="AK23" s="214"/>
      <c r="AL23" s="214"/>
      <c r="AM23" s="214"/>
      <c r="AN23" s="214"/>
      <c r="AR23" s="21"/>
    </row>
    <row r="24" spans="1:71" s="1" customFormat="1" ht="6.95" customHeight="1" x14ac:dyDescent="0.2">
      <c r="B24" s="21"/>
      <c r="AR24" s="21"/>
    </row>
    <row r="25" spans="1:71" s="1" customFormat="1" ht="6.95" customHeight="1" x14ac:dyDescent="0.2">
      <c r="B25" s="21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21"/>
    </row>
    <row r="26" spans="1:71" s="2" customFormat="1" ht="25.9" customHeight="1" x14ac:dyDescent="0.2">
      <c r="A26" s="31"/>
      <c r="B26" s="32"/>
      <c r="C26" s="31"/>
      <c r="D26" s="33" t="s">
        <v>40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15">
        <f>ROUND(AG94,2)</f>
        <v>0</v>
      </c>
      <c r="AL26" s="216"/>
      <c r="AM26" s="216"/>
      <c r="AN26" s="216"/>
      <c r="AO26" s="216"/>
      <c r="AP26" s="31"/>
      <c r="AQ26" s="31"/>
      <c r="AR26" s="32"/>
      <c r="BE26" s="31"/>
    </row>
    <row r="27" spans="1:71" s="2" customFormat="1" ht="6.95" customHeight="1" x14ac:dyDescent="0.2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31"/>
    </row>
    <row r="28" spans="1:71" s="2" customFormat="1" ht="12.75" x14ac:dyDescent="0.2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217" t="s">
        <v>41</v>
      </c>
      <c r="M28" s="217"/>
      <c r="N28" s="217"/>
      <c r="O28" s="217"/>
      <c r="P28" s="217"/>
      <c r="Q28" s="31"/>
      <c r="R28" s="31"/>
      <c r="S28" s="31"/>
      <c r="T28" s="31"/>
      <c r="U28" s="31"/>
      <c r="V28" s="31"/>
      <c r="W28" s="217" t="s">
        <v>42</v>
      </c>
      <c r="X28" s="217"/>
      <c r="Y28" s="217"/>
      <c r="Z28" s="217"/>
      <c r="AA28" s="217"/>
      <c r="AB28" s="217"/>
      <c r="AC28" s="217"/>
      <c r="AD28" s="217"/>
      <c r="AE28" s="217"/>
      <c r="AF28" s="31"/>
      <c r="AG28" s="31"/>
      <c r="AH28" s="31"/>
      <c r="AI28" s="31"/>
      <c r="AJ28" s="31"/>
      <c r="AK28" s="217" t="s">
        <v>43</v>
      </c>
      <c r="AL28" s="217"/>
      <c r="AM28" s="217"/>
      <c r="AN28" s="217"/>
      <c r="AO28" s="217"/>
      <c r="AP28" s="31"/>
      <c r="AQ28" s="31"/>
      <c r="AR28" s="32"/>
      <c r="BE28" s="31"/>
    </row>
    <row r="29" spans="1:71" s="3" customFormat="1" ht="14.45" customHeight="1" x14ac:dyDescent="0.2">
      <c r="B29" s="36"/>
      <c r="D29" s="27" t="s">
        <v>44</v>
      </c>
      <c r="F29" s="27" t="s">
        <v>45</v>
      </c>
      <c r="L29" s="205">
        <v>0.21</v>
      </c>
      <c r="M29" s="206"/>
      <c r="N29" s="206"/>
      <c r="O29" s="206"/>
      <c r="P29" s="206"/>
      <c r="W29" s="207">
        <f>ROUND(AZ94, 2)</f>
        <v>0</v>
      </c>
      <c r="X29" s="206"/>
      <c r="Y29" s="206"/>
      <c r="Z29" s="206"/>
      <c r="AA29" s="206"/>
      <c r="AB29" s="206"/>
      <c r="AC29" s="206"/>
      <c r="AD29" s="206"/>
      <c r="AE29" s="206"/>
      <c r="AK29" s="207">
        <f>ROUND(AV94, 2)</f>
        <v>0</v>
      </c>
      <c r="AL29" s="206"/>
      <c r="AM29" s="206"/>
      <c r="AN29" s="206"/>
      <c r="AO29" s="206"/>
      <c r="AR29" s="36"/>
    </row>
    <row r="30" spans="1:71" s="3" customFormat="1" ht="14.45" customHeight="1" x14ac:dyDescent="0.2">
      <c r="B30" s="36"/>
      <c r="F30" s="27" t="s">
        <v>46</v>
      </c>
      <c r="L30" s="205">
        <v>0.15</v>
      </c>
      <c r="M30" s="206"/>
      <c r="N30" s="206"/>
      <c r="O30" s="206"/>
      <c r="P30" s="206"/>
      <c r="W30" s="207">
        <f>ROUND(BA94, 2)</f>
        <v>0</v>
      </c>
      <c r="X30" s="206"/>
      <c r="Y30" s="206"/>
      <c r="Z30" s="206"/>
      <c r="AA30" s="206"/>
      <c r="AB30" s="206"/>
      <c r="AC30" s="206"/>
      <c r="AD30" s="206"/>
      <c r="AE30" s="206"/>
      <c r="AK30" s="207">
        <f>ROUND(AW94, 2)</f>
        <v>0</v>
      </c>
      <c r="AL30" s="206"/>
      <c r="AM30" s="206"/>
      <c r="AN30" s="206"/>
      <c r="AO30" s="206"/>
      <c r="AR30" s="36"/>
    </row>
    <row r="31" spans="1:71" s="3" customFormat="1" ht="14.45" hidden="1" customHeight="1" x14ac:dyDescent="0.2">
      <c r="B31" s="36"/>
      <c r="F31" s="27" t="s">
        <v>47</v>
      </c>
      <c r="L31" s="205">
        <v>0.21</v>
      </c>
      <c r="M31" s="206"/>
      <c r="N31" s="206"/>
      <c r="O31" s="206"/>
      <c r="P31" s="206"/>
      <c r="W31" s="207">
        <f>ROUND(BB94, 2)</f>
        <v>0</v>
      </c>
      <c r="X31" s="206"/>
      <c r="Y31" s="206"/>
      <c r="Z31" s="206"/>
      <c r="AA31" s="206"/>
      <c r="AB31" s="206"/>
      <c r="AC31" s="206"/>
      <c r="AD31" s="206"/>
      <c r="AE31" s="206"/>
      <c r="AK31" s="207">
        <v>0</v>
      </c>
      <c r="AL31" s="206"/>
      <c r="AM31" s="206"/>
      <c r="AN31" s="206"/>
      <c r="AO31" s="206"/>
      <c r="AR31" s="36"/>
    </row>
    <row r="32" spans="1:71" s="3" customFormat="1" ht="14.45" hidden="1" customHeight="1" x14ac:dyDescent="0.2">
      <c r="B32" s="36"/>
      <c r="F32" s="27" t="s">
        <v>48</v>
      </c>
      <c r="L32" s="205">
        <v>0.15</v>
      </c>
      <c r="M32" s="206"/>
      <c r="N32" s="206"/>
      <c r="O32" s="206"/>
      <c r="P32" s="206"/>
      <c r="W32" s="207">
        <f>ROUND(BC94, 2)</f>
        <v>0</v>
      </c>
      <c r="X32" s="206"/>
      <c r="Y32" s="206"/>
      <c r="Z32" s="206"/>
      <c r="AA32" s="206"/>
      <c r="AB32" s="206"/>
      <c r="AC32" s="206"/>
      <c r="AD32" s="206"/>
      <c r="AE32" s="206"/>
      <c r="AK32" s="207">
        <v>0</v>
      </c>
      <c r="AL32" s="206"/>
      <c r="AM32" s="206"/>
      <c r="AN32" s="206"/>
      <c r="AO32" s="206"/>
      <c r="AR32" s="36"/>
    </row>
    <row r="33" spans="1:57" s="3" customFormat="1" ht="14.45" hidden="1" customHeight="1" x14ac:dyDescent="0.2">
      <c r="B33" s="36"/>
      <c r="F33" s="27" t="s">
        <v>49</v>
      </c>
      <c r="L33" s="205">
        <v>0</v>
      </c>
      <c r="M33" s="206"/>
      <c r="N33" s="206"/>
      <c r="O33" s="206"/>
      <c r="P33" s="206"/>
      <c r="W33" s="207">
        <f>ROUND(BD94, 2)</f>
        <v>0</v>
      </c>
      <c r="X33" s="206"/>
      <c r="Y33" s="206"/>
      <c r="Z33" s="206"/>
      <c r="AA33" s="206"/>
      <c r="AB33" s="206"/>
      <c r="AC33" s="206"/>
      <c r="AD33" s="206"/>
      <c r="AE33" s="206"/>
      <c r="AK33" s="207">
        <v>0</v>
      </c>
      <c r="AL33" s="206"/>
      <c r="AM33" s="206"/>
      <c r="AN33" s="206"/>
      <c r="AO33" s="206"/>
      <c r="AR33" s="36"/>
    </row>
    <row r="34" spans="1:57" s="2" customFormat="1" ht="6.95" customHeight="1" x14ac:dyDescent="0.2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31"/>
    </row>
    <row r="35" spans="1:57" s="2" customFormat="1" ht="25.9" customHeight="1" x14ac:dyDescent="0.2">
      <c r="A35" s="31"/>
      <c r="B35" s="32"/>
      <c r="C35" s="37"/>
      <c r="D35" s="38" t="s">
        <v>50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51</v>
      </c>
      <c r="U35" s="39"/>
      <c r="V35" s="39"/>
      <c r="W35" s="39"/>
      <c r="X35" s="211" t="s">
        <v>52</v>
      </c>
      <c r="Y35" s="209"/>
      <c r="Z35" s="209"/>
      <c r="AA35" s="209"/>
      <c r="AB35" s="209"/>
      <c r="AC35" s="39"/>
      <c r="AD35" s="39"/>
      <c r="AE35" s="39"/>
      <c r="AF35" s="39"/>
      <c r="AG35" s="39"/>
      <c r="AH35" s="39"/>
      <c r="AI35" s="39"/>
      <c r="AJ35" s="39"/>
      <c r="AK35" s="208">
        <f>SUM(AK26:AK33)</f>
        <v>0</v>
      </c>
      <c r="AL35" s="209"/>
      <c r="AM35" s="209"/>
      <c r="AN35" s="209"/>
      <c r="AO35" s="210"/>
      <c r="AP35" s="37"/>
      <c r="AQ35" s="37"/>
      <c r="AR35" s="32"/>
      <c r="BE35" s="31"/>
    </row>
    <row r="36" spans="1:57" s="2" customFormat="1" ht="6.95" customHeight="1" x14ac:dyDescent="0.2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pans="1:57" s="2" customFormat="1" ht="14.45" customHeight="1" x14ac:dyDescent="0.2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pans="1:57" s="1" customFormat="1" ht="14.45" customHeight="1" x14ac:dyDescent="0.2">
      <c r="B38" s="21"/>
      <c r="AR38" s="21"/>
    </row>
    <row r="39" spans="1:57" s="1" customFormat="1" ht="14.45" customHeight="1" x14ac:dyDescent="0.2">
      <c r="B39" s="21"/>
      <c r="AR39" s="21"/>
    </row>
    <row r="40" spans="1:57" s="1" customFormat="1" ht="14.45" customHeight="1" x14ac:dyDescent="0.2">
      <c r="B40" s="21"/>
      <c r="AR40" s="21"/>
    </row>
    <row r="41" spans="1:57" s="1" customFormat="1" ht="14.45" customHeight="1" x14ac:dyDescent="0.2">
      <c r="B41" s="21"/>
      <c r="AR41" s="21"/>
    </row>
    <row r="42" spans="1:57" s="1" customFormat="1" ht="14.45" customHeight="1" x14ac:dyDescent="0.2">
      <c r="B42" s="21"/>
      <c r="AR42" s="21"/>
    </row>
    <row r="43" spans="1:57" s="1" customFormat="1" ht="14.45" customHeight="1" x14ac:dyDescent="0.2">
      <c r="B43" s="21"/>
      <c r="AR43" s="21"/>
    </row>
    <row r="44" spans="1:57" s="1" customFormat="1" ht="14.45" customHeight="1" x14ac:dyDescent="0.2">
      <c r="B44" s="21"/>
      <c r="AR44" s="21"/>
    </row>
    <row r="45" spans="1:57" s="1" customFormat="1" ht="14.45" customHeight="1" x14ac:dyDescent="0.2">
      <c r="B45" s="21"/>
      <c r="AR45" s="21"/>
    </row>
    <row r="46" spans="1:57" s="1" customFormat="1" ht="14.45" customHeight="1" x14ac:dyDescent="0.2">
      <c r="B46" s="21"/>
      <c r="AR46" s="21"/>
    </row>
    <row r="47" spans="1:57" s="1" customFormat="1" ht="14.45" customHeight="1" x14ac:dyDescent="0.2">
      <c r="B47" s="21"/>
      <c r="AR47" s="21"/>
    </row>
    <row r="48" spans="1:57" s="1" customFormat="1" ht="14.45" customHeight="1" x14ac:dyDescent="0.2">
      <c r="B48" s="21"/>
      <c r="AR48" s="21"/>
    </row>
    <row r="49" spans="1:57" s="2" customFormat="1" ht="14.45" customHeight="1" x14ac:dyDescent="0.2">
      <c r="B49" s="41"/>
      <c r="D49" s="42" t="s">
        <v>53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54</v>
      </c>
      <c r="AI49" s="43"/>
      <c r="AJ49" s="43"/>
      <c r="AK49" s="43"/>
      <c r="AL49" s="43"/>
      <c r="AM49" s="43"/>
      <c r="AN49" s="43"/>
      <c r="AO49" s="43"/>
      <c r="AR49" s="41"/>
    </row>
    <row r="50" spans="1:57" x14ac:dyDescent="0.2">
      <c r="B50" s="21"/>
      <c r="AR50" s="21"/>
    </row>
    <row r="51" spans="1:57" x14ac:dyDescent="0.2">
      <c r="B51" s="21"/>
      <c r="AR51" s="21"/>
    </row>
    <row r="52" spans="1:57" x14ac:dyDescent="0.2">
      <c r="B52" s="21"/>
      <c r="AR52" s="21"/>
    </row>
    <row r="53" spans="1:57" x14ac:dyDescent="0.2">
      <c r="B53" s="21"/>
      <c r="AR53" s="21"/>
    </row>
    <row r="54" spans="1:57" x14ac:dyDescent="0.2">
      <c r="B54" s="21"/>
      <c r="AR54" s="21"/>
    </row>
    <row r="55" spans="1:57" x14ac:dyDescent="0.2">
      <c r="B55" s="21"/>
      <c r="AR55" s="21"/>
    </row>
    <row r="56" spans="1:57" x14ac:dyDescent="0.2">
      <c r="B56" s="21"/>
      <c r="AR56" s="21"/>
    </row>
    <row r="57" spans="1:57" x14ac:dyDescent="0.2">
      <c r="B57" s="21"/>
      <c r="AR57" s="21"/>
    </row>
    <row r="58" spans="1:57" x14ac:dyDescent="0.2">
      <c r="B58" s="21"/>
      <c r="AR58" s="21"/>
    </row>
    <row r="59" spans="1:57" x14ac:dyDescent="0.2">
      <c r="B59" s="21"/>
      <c r="AR59" s="21"/>
    </row>
    <row r="60" spans="1:57" s="2" customFormat="1" ht="12.75" x14ac:dyDescent="0.2">
      <c r="A60" s="31"/>
      <c r="B60" s="32"/>
      <c r="C60" s="31"/>
      <c r="D60" s="44" t="s">
        <v>55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4" t="s">
        <v>56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4" t="s">
        <v>55</v>
      </c>
      <c r="AI60" s="34"/>
      <c r="AJ60" s="34"/>
      <c r="AK60" s="34"/>
      <c r="AL60" s="34"/>
      <c r="AM60" s="44" t="s">
        <v>56</v>
      </c>
      <c r="AN60" s="34"/>
      <c r="AO60" s="34"/>
      <c r="AP60" s="31"/>
      <c r="AQ60" s="31"/>
      <c r="AR60" s="32"/>
      <c r="BE60" s="31"/>
    </row>
    <row r="61" spans="1:57" x14ac:dyDescent="0.2">
      <c r="B61" s="21"/>
      <c r="AR61" s="21"/>
    </row>
    <row r="62" spans="1:57" x14ac:dyDescent="0.2">
      <c r="B62" s="21"/>
      <c r="AR62" s="21"/>
    </row>
    <row r="63" spans="1:57" x14ac:dyDescent="0.2">
      <c r="B63" s="21"/>
      <c r="AR63" s="21"/>
    </row>
    <row r="64" spans="1:57" s="2" customFormat="1" ht="12.75" x14ac:dyDescent="0.2">
      <c r="A64" s="31"/>
      <c r="B64" s="32"/>
      <c r="C64" s="31"/>
      <c r="D64" s="42" t="s">
        <v>57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58</v>
      </c>
      <c r="AI64" s="45"/>
      <c r="AJ64" s="45"/>
      <c r="AK64" s="45"/>
      <c r="AL64" s="45"/>
      <c r="AM64" s="45"/>
      <c r="AN64" s="45"/>
      <c r="AO64" s="45"/>
      <c r="AP64" s="31"/>
      <c r="AQ64" s="31"/>
      <c r="AR64" s="32"/>
      <c r="BE64" s="31"/>
    </row>
    <row r="65" spans="1:57" x14ac:dyDescent="0.2">
      <c r="B65" s="21"/>
      <c r="AR65" s="21"/>
    </row>
    <row r="66" spans="1:57" x14ac:dyDescent="0.2">
      <c r="B66" s="21"/>
      <c r="AR66" s="21"/>
    </row>
    <row r="67" spans="1:57" x14ac:dyDescent="0.2">
      <c r="B67" s="21"/>
      <c r="AR67" s="21"/>
    </row>
    <row r="68" spans="1:57" x14ac:dyDescent="0.2">
      <c r="B68" s="21"/>
      <c r="AR68" s="21"/>
    </row>
    <row r="69" spans="1:57" x14ac:dyDescent="0.2">
      <c r="B69" s="21"/>
      <c r="AR69" s="21"/>
    </row>
    <row r="70" spans="1:57" x14ac:dyDescent="0.2">
      <c r="B70" s="21"/>
      <c r="AR70" s="21"/>
    </row>
    <row r="71" spans="1:57" x14ac:dyDescent="0.2">
      <c r="B71" s="21"/>
      <c r="AR71" s="21"/>
    </row>
    <row r="72" spans="1:57" x14ac:dyDescent="0.2">
      <c r="B72" s="21"/>
      <c r="AR72" s="21"/>
    </row>
    <row r="73" spans="1:57" x14ac:dyDescent="0.2">
      <c r="B73" s="21"/>
      <c r="AR73" s="21"/>
    </row>
    <row r="74" spans="1:57" x14ac:dyDescent="0.2">
      <c r="B74" s="21"/>
      <c r="AR74" s="21"/>
    </row>
    <row r="75" spans="1:57" s="2" customFormat="1" ht="12.75" x14ac:dyDescent="0.2">
      <c r="A75" s="31"/>
      <c r="B75" s="32"/>
      <c r="C75" s="31"/>
      <c r="D75" s="44" t="s">
        <v>55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4" t="s">
        <v>56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4" t="s">
        <v>55</v>
      </c>
      <c r="AI75" s="34"/>
      <c r="AJ75" s="34"/>
      <c r="AK75" s="34"/>
      <c r="AL75" s="34"/>
      <c r="AM75" s="44" t="s">
        <v>56</v>
      </c>
      <c r="AN75" s="34"/>
      <c r="AO75" s="34"/>
      <c r="AP75" s="31"/>
      <c r="AQ75" s="31"/>
      <c r="AR75" s="32"/>
      <c r="BE75" s="31"/>
    </row>
    <row r="76" spans="1:57" s="2" customFormat="1" x14ac:dyDescent="0.2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pans="1:57" s="2" customFormat="1" ht="6.95" customHeight="1" x14ac:dyDescent="0.2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2"/>
      <c r="BE77" s="31"/>
    </row>
    <row r="81" spans="1:91" s="2" customFormat="1" ht="6.95" customHeight="1" x14ac:dyDescent="0.2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2"/>
      <c r="BE81" s="31"/>
    </row>
    <row r="82" spans="1:91" s="2" customFormat="1" ht="24.95" customHeight="1" x14ac:dyDescent="0.2">
      <c r="A82" s="31"/>
      <c r="B82" s="32"/>
      <c r="C82" s="22" t="s">
        <v>59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pans="1:91" s="2" customFormat="1" ht="6.95" customHeight="1" x14ac:dyDescent="0.2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pans="1:91" s="4" customFormat="1" ht="12" customHeight="1" x14ac:dyDescent="0.2">
      <c r="B84" s="50"/>
      <c r="C84" s="27" t="s">
        <v>12</v>
      </c>
      <c r="L84" s="4" t="str">
        <f>K5</f>
        <v>N20-129_exp6_SO01</v>
      </c>
      <c r="AR84" s="50"/>
    </row>
    <row r="85" spans="1:91" s="5" customFormat="1" ht="36.950000000000003" customHeight="1" x14ac:dyDescent="0.2">
      <c r="B85" s="51"/>
      <c r="C85" s="52" t="s">
        <v>14</v>
      </c>
      <c r="L85" s="232" t="str">
        <f>K6</f>
        <v>STAVEBNÍ ÚPRAVY ZPEVNĚNÝCH PLOCH AREÁLU FBI</v>
      </c>
      <c r="M85" s="233"/>
      <c r="N85" s="233"/>
      <c r="O85" s="233"/>
      <c r="P85" s="233"/>
      <c r="Q85" s="233"/>
      <c r="R85" s="233"/>
      <c r="S85" s="233"/>
      <c r="T85" s="233"/>
      <c r="U85" s="233"/>
      <c r="V85" s="233"/>
      <c r="W85" s="233"/>
      <c r="X85" s="233"/>
      <c r="Y85" s="233"/>
      <c r="Z85" s="233"/>
      <c r="AA85" s="233"/>
      <c r="AB85" s="233"/>
      <c r="AC85" s="233"/>
      <c r="AD85" s="233"/>
      <c r="AE85" s="233"/>
      <c r="AF85" s="233"/>
      <c r="AG85" s="233"/>
      <c r="AH85" s="233"/>
      <c r="AI85" s="233"/>
      <c r="AJ85" s="233"/>
      <c r="AK85" s="233"/>
      <c r="AL85" s="233"/>
      <c r="AM85" s="233"/>
      <c r="AN85" s="233"/>
      <c r="AO85" s="233"/>
      <c r="AR85" s="51"/>
    </row>
    <row r="86" spans="1:91" s="2" customFormat="1" ht="6.95" customHeight="1" x14ac:dyDescent="0.2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pans="1:91" s="2" customFormat="1" ht="12" customHeight="1" x14ac:dyDescent="0.2">
      <c r="A87" s="31"/>
      <c r="B87" s="32"/>
      <c r="C87" s="27" t="s">
        <v>20</v>
      </c>
      <c r="D87" s="31"/>
      <c r="E87" s="31"/>
      <c r="F87" s="31"/>
      <c r="G87" s="31"/>
      <c r="H87" s="31"/>
      <c r="I87" s="31"/>
      <c r="J87" s="31"/>
      <c r="K87" s="31"/>
      <c r="L87" s="53" t="str">
        <f>IF(K8="","",K8)</f>
        <v xml:space="preserve"> 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7" t="s">
        <v>22</v>
      </c>
      <c r="AJ87" s="31"/>
      <c r="AK87" s="31"/>
      <c r="AL87" s="31"/>
      <c r="AM87" s="234" t="str">
        <f>IF(AN8= "","",AN8)</f>
        <v>31. 3. 2021</v>
      </c>
      <c r="AN87" s="234"/>
      <c r="AO87" s="31"/>
      <c r="AP87" s="31"/>
      <c r="AQ87" s="31"/>
      <c r="AR87" s="32"/>
      <c r="BE87" s="31"/>
    </row>
    <row r="88" spans="1:91" s="2" customFormat="1" ht="6.95" customHeight="1" x14ac:dyDescent="0.2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pans="1:91" s="2" customFormat="1" ht="15.2" customHeight="1" x14ac:dyDescent="0.2">
      <c r="A89" s="31"/>
      <c r="B89" s="32"/>
      <c r="C89" s="27" t="s">
        <v>28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>VŠB-TU Ostrava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7" t="s">
        <v>34</v>
      </c>
      <c r="AJ89" s="31"/>
      <c r="AK89" s="31"/>
      <c r="AL89" s="31"/>
      <c r="AM89" s="235" t="str">
        <f>IF(E17="","",E17)</f>
        <v>MARPO s.r.o.</v>
      </c>
      <c r="AN89" s="236"/>
      <c r="AO89" s="236"/>
      <c r="AP89" s="236"/>
      <c r="AQ89" s="31"/>
      <c r="AR89" s="32"/>
      <c r="AS89" s="237" t="s">
        <v>60</v>
      </c>
      <c r="AT89" s="238"/>
      <c r="AU89" s="55"/>
      <c r="AV89" s="55"/>
      <c r="AW89" s="55"/>
      <c r="AX89" s="55"/>
      <c r="AY89" s="55"/>
      <c r="AZ89" s="55"/>
      <c r="BA89" s="55"/>
      <c r="BB89" s="55"/>
      <c r="BC89" s="55"/>
      <c r="BD89" s="56"/>
      <c r="BE89" s="31"/>
    </row>
    <row r="90" spans="1:91" s="2" customFormat="1" ht="15.2" customHeight="1" x14ac:dyDescent="0.2">
      <c r="A90" s="31"/>
      <c r="B90" s="32"/>
      <c r="C90" s="27" t="s">
        <v>32</v>
      </c>
      <c r="D90" s="31"/>
      <c r="E90" s="31"/>
      <c r="F90" s="31"/>
      <c r="G90" s="31"/>
      <c r="H90" s="31"/>
      <c r="I90" s="31"/>
      <c r="J90" s="31"/>
      <c r="K90" s="31"/>
      <c r="L90" s="4" t="str">
        <f>IF(E14="","",E14)</f>
        <v>MARPO s.r.o., 28. října 66/201, Ostrava</v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7" t="s">
        <v>37</v>
      </c>
      <c r="AJ90" s="31"/>
      <c r="AK90" s="31"/>
      <c r="AL90" s="31"/>
      <c r="AM90" s="235" t="str">
        <f>IF(E20="","",E20)</f>
        <v xml:space="preserve"> </v>
      </c>
      <c r="AN90" s="236"/>
      <c r="AO90" s="236"/>
      <c r="AP90" s="236"/>
      <c r="AQ90" s="31"/>
      <c r="AR90" s="32"/>
      <c r="AS90" s="239"/>
      <c r="AT90" s="240"/>
      <c r="AU90" s="57"/>
      <c r="AV90" s="57"/>
      <c r="AW90" s="57"/>
      <c r="AX90" s="57"/>
      <c r="AY90" s="57"/>
      <c r="AZ90" s="57"/>
      <c r="BA90" s="57"/>
      <c r="BB90" s="57"/>
      <c r="BC90" s="57"/>
      <c r="BD90" s="58"/>
      <c r="BE90" s="31"/>
    </row>
    <row r="91" spans="1:91" s="2" customFormat="1" ht="10.9" customHeight="1" x14ac:dyDescent="0.2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239"/>
      <c r="AT91" s="240"/>
      <c r="AU91" s="57"/>
      <c r="AV91" s="57"/>
      <c r="AW91" s="57"/>
      <c r="AX91" s="57"/>
      <c r="AY91" s="57"/>
      <c r="AZ91" s="57"/>
      <c r="BA91" s="57"/>
      <c r="BB91" s="57"/>
      <c r="BC91" s="57"/>
      <c r="BD91" s="58"/>
      <c r="BE91" s="31"/>
    </row>
    <row r="92" spans="1:91" s="2" customFormat="1" ht="29.25" customHeight="1" x14ac:dyDescent="0.2">
      <c r="A92" s="31"/>
      <c r="B92" s="32"/>
      <c r="C92" s="223" t="s">
        <v>61</v>
      </c>
      <c r="D92" s="224"/>
      <c r="E92" s="224"/>
      <c r="F92" s="224"/>
      <c r="G92" s="224"/>
      <c r="H92" s="59"/>
      <c r="I92" s="225" t="s">
        <v>62</v>
      </c>
      <c r="J92" s="224"/>
      <c r="K92" s="224"/>
      <c r="L92" s="224"/>
      <c r="M92" s="224"/>
      <c r="N92" s="224"/>
      <c r="O92" s="224"/>
      <c r="P92" s="224"/>
      <c r="Q92" s="224"/>
      <c r="R92" s="224"/>
      <c r="S92" s="224"/>
      <c r="T92" s="224"/>
      <c r="U92" s="224"/>
      <c r="V92" s="224"/>
      <c r="W92" s="224"/>
      <c r="X92" s="224"/>
      <c r="Y92" s="224"/>
      <c r="Z92" s="224"/>
      <c r="AA92" s="224"/>
      <c r="AB92" s="224"/>
      <c r="AC92" s="224"/>
      <c r="AD92" s="224"/>
      <c r="AE92" s="224"/>
      <c r="AF92" s="224"/>
      <c r="AG92" s="227" t="s">
        <v>63</v>
      </c>
      <c r="AH92" s="224"/>
      <c r="AI92" s="224"/>
      <c r="AJ92" s="224"/>
      <c r="AK92" s="224"/>
      <c r="AL92" s="224"/>
      <c r="AM92" s="224"/>
      <c r="AN92" s="225" t="s">
        <v>64</v>
      </c>
      <c r="AO92" s="224"/>
      <c r="AP92" s="226"/>
      <c r="AQ92" s="60" t="s">
        <v>65</v>
      </c>
      <c r="AR92" s="32"/>
      <c r="AS92" s="61" t="s">
        <v>66</v>
      </c>
      <c r="AT92" s="62" t="s">
        <v>67</v>
      </c>
      <c r="AU92" s="62" t="s">
        <v>68</v>
      </c>
      <c r="AV92" s="62" t="s">
        <v>69</v>
      </c>
      <c r="AW92" s="62" t="s">
        <v>70</v>
      </c>
      <c r="AX92" s="62" t="s">
        <v>71</v>
      </c>
      <c r="AY92" s="62" t="s">
        <v>72</v>
      </c>
      <c r="AZ92" s="62" t="s">
        <v>73</v>
      </c>
      <c r="BA92" s="62" t="s">
        <v>74</v>
      </c>
      <c r="BB92" s="62" t="s">
        <v>75</v>
      </c>
      <c r="BC92" s="62" t="s">
        <v>76</v>
      </c>
      <c r="BD92" s="63" t="s">
        <v>77</v>
      </c>
      <c r="BE92" s="31"/>
    </row>
    <row r="93" spans="1:91" s="2" customFormat="1" ht="10.9" customHeight="1" x14ac:dyDescent="0.2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4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6"/>
      <c r="BE93" s="31"/>
    </row>
    <row r="94" spans="1:91" s="6" customFormat="1" ht="32.450000000000003" customHeight="1" x14ac:dyDescent="0.2">
      <c r="B94" s="67"/>
      <c r="C94" s="68" t="s">
        <v>78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221">
        <f>ROUND(AG95,2)</f>
        <v>0</v>
      </c>
      <c r="AH94" s="221"/>
      <c r="AI94" s="221"/>
      <c r="AJ94" s="221"/>
      <c r="AK94" s="221"/>
      <c r="AL94" s="221"/>
      <c r="AM94" s="221"/>
      <c r="AN94" s="222">
        <f t="shared" ref="AN94:AN99" si="0">SUM(AG94,AT94)</f>
        <v>0</v>
      </c>
      <c r="AO94" s="222"/>
      <c r="AP94" s="222"/>
      <c r="AQ94" s="71" t="s">
        <v>1</v>
      </c>
      <c r="AR94" s="67"/>
      <c r="AS94" s="72">
        <f>ROUND(AS95,2)</f>
        <v>0</v>
      </c>
      <c r="AT94" s="73">
        <f t="shared" ref="AT94:AT99" si="1">ROUND(SUM(AV94:AW94),2)</f>
        <v>0</v>
      </c>
      <c r="AU94" s="74">
        <f>ROUND(AU95,5)</f>
        <v>1485.08296</v>
      </c>
      <c r="AV94" s="73">
        <f>ROUND(AZ94*L29,2)</f>
        <v>0</v>
      </c>
      <c r="AW94" s="73">
        <f>ROUND(BA94*L30,2)</f>
        <v>0</v>
      </c>
      <c r="AX94" s="73">
        <f>ROUND(BB94*L29,2)</f>
        <v>0</v>
      </c>
      <c r="AY94" s="73">
        <f>ROUND(BC94*L30,2)</f>
        <v>0</v>
      </c>
      <c r="AZ94" s="73">
        <f>ROUND(AZ95,2)</f>
        <v>0</v>
      </c>
      <c r="BA94" s="73">
        <f>ROUND(BA95,2)</f>
        <v>0</v>
      </c>
      <c r="BB94" s="73">
        <f>ROUND(BB95,2)</f>
        <v>0</v>
      </c>
      <c r="BC94" s="73">
        <f>ROUND(BC95,2)</f>
        <v>0</v>
      </c>
      <c r="BD94" s="75">
        <f>ROUND(BD95,2)</f>
        <v>0</v>
      </c>
      <c r="BS94" s="76" t="s">
        <v>79</v>
      </c>
      <c r="BT94" s="76" t="s">
        <v>80</v>
      </c>
      <c r="BU94" s="77" t="s">
        <v>81</v>
      </c>
      <c r="BV94" s="76" t="s">
        <v>82</v>
      </c>
      <c r="BW94" s="76" t="s">
        <v>4</v>
      </c>
      <c r="BX94" s="76" t="s">
        <v>83</v>
      </c>
      <c r="CL94" s="76" t="s">
        <v>17</v>
      </c>
    </row>
    <row r="95" spans="1:91" s="7" customFormat="1" ht="16.5" customHeight="1" x14ac:dyDescent="0.2">
      <c r="B95" s="78"/>
      <c r="C95" s="79"/>
      <c r="D95" s="230" t="s">
        <v>84</v>
      </c>
      <c r="E95" s="230"/>
      <c r="F95" s="230"/>
      <c r="G95" s="230"/>
      <c r="H95" s="230"/>
      <c r="I95" s="80"/>
      <c r="J95" s="230" t="s">
        <v>85</v>
      </c>
      <c r="K95" s="230"/>
      <c r="L95" s="230"/>
      <c r="M95" s="230"/>
      <c r="N95" s="230"/>
      <c r="O95" s="230"/>
      <c r="P95" s="230"/>
      <c r="Q95" s="230"/>
      <c r="R95" s="230"/>
      <c r="S95" s="230"/>
      <c r="T95" s="230"/>
      <c r="U95" s="230"/>
      <c r="V95" s="230"/>
      <c r="W95" s="230"/>
      <c r="X95" s="230"/>
      <c r="Y95" s="230"/>
      <c r="Z95" s="230"/>
      <c r="AA95" s="230"/>
      <c r="AB95" s="230"/>
      <c r="AC95" s="230"/>
      <c r="AD95" s="230"/>
      <c r="AE95" s="230"/>
      <c r="AF95" s="230"/>
      <c r="AG95" s="231">
        <f>ROUND(SUM(AG96:AG99),2)</f>
        <v>0</v>
      </c>
      <c r="AH95" s="229"/>
      <c r="AI95" s="229"/>
      <c r="AJ95" s="229"/>
      <c r="AK95" s="229"/>
      <c r="AL95" s="229"/>
      <c r="AM95" s="229"/>
      <c r="AN95" s="228">
        <f t="shared" si="0"/>
        <v>0</v>
      </c>
      <c r="AO95" s="229"/>
      <c r="AP95" s="229"/>
      <c r="AQ95" s="81" t="s">
        <v>86</v>
      </c>
      <c r="AR95" s="78"/>
      <c r="AS95" s="82">
        <f>ROUND(SUM(AS96:AS99),2)</f>
        <v>0</v>
      </c>
      <c r="AT95" s="83">
        <f t="shared" si="1"/>
        <v>0</v>
      </c>
      <c r="AU95" s="84">
        <f>ROUND(SUM(AU96:AU99),5)</f>
        <v>1485.08296</v>
      </c>
      <c r="AV95" s="83">
        <f>ROUND(AZ95*L29,2)</f>
        <v>0</v>
      </c>
      <c r="AW95" s="83">
        <f>ROUND(BA95*L30,2)</f>
        <v>0</v>
      </c>
      <c r="AX95" s="83">
        <f>ROUND(BB95*L29,2)</f>
        <v>0</v>
      </c>
      <c r="AY95" s="83">
        <f>ROUND(BC95*L30,2)</f>
        <v>0</v>
      </c>
      <c r="AZ95" s="83">
        <f>ROUND(SUM(AZ96:AZ99),2)</f>
        <v>0</v>
      </c>
      <c r="BA95" s="83">
        <f>ROUND(SUM(BA96:BA99),2)</f>
        <v>0</v>
      </c>
      <c r="BB95" s="83">
        <f>ROUND(SUM(BB96:BB99),2)</f>
        <v>0</v>
      </c>
      <c r="BC95" s="83">
        <f>ROUND(SUM(BC96:BC99),2)</f>
        <v>0</v>
      </c>
      <c r="BD95" s="85">
        <f>ROUND(SUM(BD96:BD99),2)</f>
        <v>0</v>
      </c>
      <c r="BS95" s="86" t="s">
        <v>79</v>
      </c>
      <c r="BT95" s="86" t="s">
        <v>87</v>
      </c>
      <c r="BU95" s="86" t="s">
        <v>81</v>
      </c>
      <c r="BV95" s="86" t="s">
        <v>82</v>
      </c>
      <c r="BW95" s="86" t="s">
        <v>88</v>
      </c>
      <c r="BX95" s="86" t="s">
        <v>4</v>
      </c>
      <c r="CL95" s="86" t="s">
        <v>17</v>
      </c>
      <c r="CM95" s="86" t="s">
        <v>89</v>
      </c>
    </row>
    <row r="96" spans="1:91" s="4" customFormat="1" ht="16.5" customHeight="1" x14ac:dyDescent="0.2">
      <c r="A96" s="87" t="s">
        <v>90</v>
      </c>
      <c r="B96" s="50"/>
      <c r="C96" s="10"/>
      <c r="D96" s="10"/>
      <c r="E96" s="220" t="s">
        <v>91</v>
      </c>
      <c r="F96" s="220"/>
      <c r="G96" s="220"/>
      <c r="H96" s="220"/>
      <c r="I96" s="220"/>
      <c r="J96" s="10"/>
      <c r="K96" s="220" t="s">
        <v>92</v>
      </c>
      <c r="L96" s="220"/>
      <c r="M96" s="220"/>
      <c r="N96" s="220"/>
      <c r="O96" s="220"/>
      <c r="P96" s="220"/>
      <c r="Q96" s="220"/>
      <c r="R96" s="220"/>
      <c r="S96" s="220"/>
      <c r="T96" s="220"/>
      <c r="U96" s="220"/>
      <c r="V96" s="220"/>
      <c r="W96" s="220"/>
      <c r="X96" s="220"/>
      <c r="Y96" s="220"/>
      <c r="Z96" s="220"/>
      <c r="AA96" s="220"/>
      <c r="AB96" s="220"/>
      <c r="AC96" s="220"/>
      <c r="AD96" s="220"/>
      <c r="AE96" s="220"/>
      <c r="AF96" s="220"/>
      <c r="AG96" s="218">
        <f>'D.1.1 - Architektonicko-s...'!J32</f>
        <v>0</v>
      </c>
      <c r="AH96" s="219"/>
      <c r="AI96" s="219"/>
      <c r="AJ96" s="219"/>
      <c r="AK96" s="219"/>
      <c r="AL96" s="219"/>
      <c r="AM96" s="219"/>
      <c r="AN96" s="218">
        <f t="shared" si="0"/>
        <v>0</v>
      </c>
      <c r="AO96" s="219"/>
      <c r="AP96" s="219"/>
      <c r="AQ96" s="88" t="s">
        <v>93</v>
      </c>
      <c r="AR96" s="50"/>
      <c r="AS96" s="89">
        <v>0</v>
      </c>
      <c r="AT96" s="90">
        <f t="shared" si="1"/>
        <v>0</v>
      </c>
      <c r="AU96" s="91">
        <f>'D.1.1 - Architektonicko-s...'!P138</f>
        <v>1485.0829570000001</v>
      </c>
      <c r="AV96" s="90">
        <f>'D.1.1 - Architektonicko-s...'!J35</f>
        <v>0</v>
      </c>
      <c r="AW96" s="90">
        <f>'D.1.1 - Architektonicko-s...'!J36</f>
        <v>0</v>
      </c>
      <c r="AX96" s="90">
        <f>'D.1.1 - Architektonicko-s...'!J37</f>
        <v>0</v>
      </c>
      <c r="AY96" s="90">
        <f>'D.1.1 - Architektonicko-s...'!J38</f>
        <v>0</v>
      </c>
      <c r="AZ96" s="90">
        <f>'D.1.1 - Architektonicko-s...'!F35</f>
        <v>0</v>
      </c>
      <c r="BA96" s="90">
        <f>'D.1.1 - Architektonicko-s...'!F36</f>
        <v>0</v>
      </c>
      <c r="BB96" s="90">
        <f>'D.1.1 - Architektonicko-s...'!F37</f>
        <v>0</v>
      </c>
      <c r="BC96" s="90">
        <f>'D.1.1 - Architektonicko-s...'!F38</f>
        <v>0</v>
      </c>
      <c r="BD96" s="92">
        <f>'D.1.1 - Architektonicko-s...'!F39</f>
        <v>0</v>
      </c>
      <c r="BT96" s="25" t="s">
        <v>89</v>
      </c>
      <c r="BV96" s="25" t="s">
        <v>82</v>
      </c>
      <c r="BW96" s="25" t="s">
        <v>94</v>
      </c>
      <c r="BX96" s="25" t="s">
        <v>88</v>
      </c>
      <c r="CL96" s="25" t="s">
        <v>17</v>
      </c>
    </row>
    <row r="97" spans="1:90" s="4" customFormat="1" ht="16.5" customHeight="1" x14ac:dyDescent="0.2">
      <c r="A97" s="87" t="s">
        <v>90</v>
      </c>
      <c r="B97" s="50"/>
      <c r="C97" s="10"/>
      <c r="D97" s="10"/>
      <c r="E97" s="220" t="s">
        <v>95</v>
      </c>
      <c r="F97" s="220"/>
      <c r="G97" s="220"/>
      <c r="H97" s="220"/>
      <c r="I97" s="220"/>
      <c r="J97" s="10"/>
      <c r="K97" s="220" t="s">
        <v>96</v>
      </c>
      <c r="L97" s="220"/>
      <c r="M97" s="220"/>
      <c r="N97" s="220"/>
      <c r="O97" s="220"/>
      <c r="P97" s="220"/>
      <c r="Q97" s="220"/>
      <c r="R97" s="220"/>
      <c r="S97" s="220"/>
      <c r="T97" s="220"/>
      <c r="U97" s="220"/>
      <c r="V97" s="220"/>
      <c r="W97" s="220"/>
      <c r="X97" s="220"/>
      <c r="Y97" s="220"/>
      <c r="Z97" s="220"/>
      <c r="AA97" s="220"/>
      <c r="AB97" s="220"/>
      <c r="AC97" s="220"/>
      <c r="AD97" s="220"/>
      <c r="AE97" s="220"/>
      <c r="AF97" s="220"/>
      <c r="AG97" s="218">
        <f>'D.1.4.2 - Odvodnění'!J32</f>
        <v>0</v>
      </c>
      <c r="AH97" s="219"/>
      <c r="AI97" s="219"/>
      <c r="AJ97" s="219"/>
      <c r="AK97" s="219"/>
      <c r="AL97" s="219"/>
      <c r="AM97" s="219"/>
      <c r="AN97" s="218">
        <f t="shared" si="0"/>
        <v>0</v>
      </c>
      <c r="AO97" s="219"/>
      <c r="AP97" s="219"/>
      <c r="AQ97" s="88" t="s">
        <v>93</v>
      </c>
      <c r="AR97" s="50"/>
      <c r="AS97" s="89">
        <v>0</v>
      </c>
      <c r="AT97" s="90">
        <f t="shared" si="1"/>
        <v>0</v>
      </c>
      <c r="AU97" s="91">
        <f>'D.1.4.2 - Odvodnění'!P121</f>
        <v>0</v>
      </c>
      <c r="AV97" s="90">
        <f>'D.1.4.2 - Odvodnění'!J35</f>
        <v>0</v>
      </c>
      <c r="AW97" s="90">
        <f>'D.1.4.2 - Odvodnění'!J36</f>
        <v>0</v>
      </c>
      <c r="AX97" s="90">
        <f>'D.1.4.2 - Odvodnění'!J37</f>
        <v>0</v>
      </c>
      <c r="AY97" s="90">
        <f>'D.1.4.2 - Odvodnění'!J38</f>
        <v>0</v>
      </c>
      <c r="AZ97" s="90">
        <f>'D.1.4.2 - Odvodnění'!F35</f>
        <v>0</v>
      </c>
      <c r="BA97" s="90">
        <f>'D.1.4.2 - Odvodnění'!F36</f>
        <v>0</v>
      </c>
      <c r="BB97" s="90">
        <f>'D.1.4.2 - Odvodnění'!F37</f>
        <v>0</v>
      </c>
      <c r="BC97" s="90">
        <f>'D.1.4.2 - Odvodnění'!F38</f>
        <v>0</v>
      </c>
      <c r="BD97" s="92">
        <f>'D.1.4.2 - Odvodnění'!F39</f>
        <v>0</v>
      </c>
      <c r="BT97" s="25" t="s">
        <v>89</v>
      </c>
      <c r="BV97" s="25" t="s">
        <v>82</v>
      </c>
      <c r="BW97" s="25" t="s">
        <v>97</v>
      </c>
      <c r="BX97" s="25" t="s">
        <v>88</v>
      </c>
      <c r="CL97" s="25" t="s">
        <v>17</v>
      </c>
    </row>
    <row r="98" spans="1:90" s="4" customFormat="1" ht="16.5" customHeight="1" x14ac:dyDescent="0.2">
      <c r="A98" s="87" t="s">
        <v>90</v>
      </c>
      <c r="B98" s="50"/>
      <c r="C98" s="10"/>
      <c r="D98" s="10"/>
      <c r="E98" s="220" t="s">
        <v>98</v>
      </c>
      <c r="F98" s="220"/>
      <c r="G98" s="220"/>
      <c r="H98" s="220"/>
      <c r="I98" s="220"/>
      <c r="J98" s="10"/>
      <c r="K98" s="220" t="s">
        <v>99</v>
      </c>
      <c r="L98" s="220"/>
      <c r="M98" s="220"/>
      <c r="N98" s="220"/>
      <c r="O98" s="220"/>
      <c r="P98" s="220"/>
      <c r="Q98" s="220"/>
      <c r="R98" s="220"/>
      <c r="S98" s="220"/>
      <c r="T98" s="220"/>
      <c r="U98" s="220"/>
      <c r="V98" s="220"/>
      <c r="W98" s="220"/>
      <c r="X98" s="220"/>
      <c r="Y98" s="220"/>
      <c r="Z98" s="220"/>
      <c r="AA98" s="220"/>
      <c r="AB98" s="220"/>
      <c r="AC98" s="220"/>
      <c r="AD98" s="220"/>
      <c r="AE98" s="220"/>
      <c r="AF98" s="220"/>
      <c r="AG98" s="218">
        <f>'D.1.4.3 - Silnoproudá ele...'!J32</f>
        <v>0</v>
      </c>
      <c r="AH98" s="219"/>
      <c r="AI98" s="219"/>
      <c r="AJ98" s="219"/>
      <c r="AK98" s="219"/>
      <c r="AL98" s="219"/>
      <c r="AM98" s="219"/>
      <c r="AN98" s="218">
        <f t="shared" si="0"/>
        <v>0</v>
      </c>
      <c r="AO98" s="219"/>
      <c r="AP98" s="219"/>
      <c r="AQ98" s="88" t="s">
        <v>93</v>
      </c>
      <c r="AR98" s="50"/>
      <c r="AS98" s="89">
        <v>0</v>
      </c>
      <c r="AT98" s="90">
        <f t="shared" si="1"/>
        <v>0</v>
      </c>
      <c r="AU98" s="91">
        <f>'D.1.4.3 - Silnoproudá ele...'!P121</f>
        <v>0</v>
      </c>
      <c r="AV98" s="90">
        <f>'D.1.4.3 - Silnoproudá ele...'!J35</f>
        <v>0</v>
      </c>
      <c r="AW98" s="90">
        <f>'D.1.4.3 - Silnoproudá ele...'!J36</f>
        <v>0</v>
      </c>
      <c r="AX98" s="90">
        <f>'D.1.4.3 - Silnoproudá ele...'!J37</f>
        <v>0</v>
      </c>
      <c r="AY98" s="90">
        <f>'D.1.4.3 - Silnoproudá ele...'!J38</f>
        <v>0</v>
      </c>
      <c r="AZ98" s="90">
        <f>'D.1.4.3 - Silnoproudá ele...'!F35</f>
        <v>0</v>
      </c>
      <c r="BA98" s="90">
        <f>'D.1.4.3 - Silnoproudá ele...'!F36</f>
        <v>0</v>
      </c>
      <c r="BB98" s="90">
        <f>'D.1.4.3 - Silnoproudá ele...'!F37</f>
        <v>0</v>
      </c>
      <c r="BC98" s="90">
        <f>'D.1.4.3 - Silnoproudá ele...'!F38</f>
        <v>0</v>
      </c>
      <c r="BD98" s="92">
        <f>'D.1.4.3 - Silnoproudá ele...'!F39</f>
        <v>0</v>
      </c>
      <c r="BT98" s="25" t="s">
        <v>89</v>
      </c>
      <c r="BV98" s="25" t="s">
        <v>82</v>
      </c>
      <c r="BW98" s="25" t="s">
        <v>100</v>
      </c>
      <c r="BX98" s="25" t="s">
        <v>88</v>
      </c>
      <c r="CL98" s="25" t="s">
        <v>17</v>
      </c>
    </row>
    <row r="99" spans="1:90" s="4" customFormat="1" ht="16.5" customHeight="1" x14ac:dyDescent="0.2">
      <c r="A99" s="87" t="s">
        <v>90</v>
      </c>
      <c r="B99" s="50"/>
      <c r="C99" s="10"/>
      <c r="D99" s="10"/>
      <c r="E99" s="220" t="s">
        <v>101</v>
      </c>
      <c r="F99" s="220"/>
      <c r="G99" s="220"/>
      <c r="H99" s="220"/>
      <c r="I99" s="220"/>
      <c r="J99" s="10"/>
      <c r="K99" s="220" t="s">
        <v>102</v>
      </c>
      <c r="L99" s="220"/>
      <c r="M99" s="220"/>
      <c r="N99" s="220"/>
      <c r="O99" s="220"/>
      <c r="P99" s="220"/>
      <c r="Q99" s="220"/>
      <c r="R99" s="220"/>
      <c r="S99" s="220"/>
      <c r="T99" s="220"/>
      <c r="U99" s="220"/>
      <c r="V99" s="220"/>
      <c r="W99" s="220"/>
      <c r="X99" s="220"/>
      <c r="Y99" s="220"/>
      <c r="Z99" s="220"/>
      <c r="AA99" s="220"/>
      <c r="AB99" s="220"/>
      <c r="AC99" s="220"/>
      <c r="AD99" s="220"/>
      <c r="AE99" s="220"/>
      <c r="AF99" s="220"/>
      <c r="AG99" s="218">
        <f>'D.1.4.4 - Slaboproudá zař...'!J32</f>
        <v>0</v>
      </c>
      <c r="AH99" s="219"/>
      <c r="AI99" s="219"/>
      <c r="AJ99" s="219"/>
      <c r="AK99" s="219"/>
      <c r="AL99" s="219"/>
      <c r="AM99" s="219"/>
      <c r="AN99" s="218">
        <f t="shared" si="0"/>
        <v>0</v>
      </c>
      <c r="AO99" s="219"/>
      <c r="AP99" s="219"/>
      <c r="AQ99" s="88" t="s">
        <v>93</v>
      </c>
      <c r="AR99" s="50"/>
      <c r="AS99" s="89">
        <v>0</v>
      </c>
      <c r="AT99" s="90">
        <f t="shared" si="1"/>
        <v>0</v>
      </c>
      <c r="AU99" s="91">
        <f>'D.1.4.4 - Slaboproudá zař...'!P121</f>
        <v>0</v>
      </c>
      <c r="AV99" s="90">
        <f>'D.1.4.4 - Slaboproudá zař...'!J35</f>
        <v>0</v>
      </c>
      <c r="AW99" s="90">
        <f>'D.1.4.4 - Slaboproudá zař...'!J36</f>
        <v>0</v>
      </c>
      <c r="AX99" s="90">
        <f>'D.1.4.4 - Slaboproudá zař...'!J37</f>
        <v>0</v>
      </c>
      <c r="AY99" s="90">
        <f>'D.1.4.4 - Slaboproudá zař...'!J38</f>
        <v>0</v>
      </c>
      <c r="AZ99" s="90">
        <f>'D.1.4.4 - Slaboproudá zař...'!F35</f>
        <v>0</v>
      </c>
      <c r="BA99" s="90">
        <f>'D.1.4.4 - Slaboproudá zař...'!F36</f>
        <v>0</v>
      </c>
      <c r="BB99" s="90">
        <f>'D.1.4.4 - Slaboproudá zař...'!F37</f>
        <v>0</v>
      </c>
      <c r="BC99" s="90">
        <f>'D.1.4.4 - Slaboproudá zař...'!F38</f>
        <v>0</v>
      </c>
      <c r="BD99" s="92">
        <f>'D.1.4.4 - Slaboproudá zař...'!F39</f>
        <v>0</v>
      </c>
      <c r="BT99" s="25" t="s">
        <v>89</v>
      </c>
      <c r="BV99" s="25" t="s">
        <v>82</v>
      </c>
      <c r="BW99" s="25" t="s">
        <v>103</v>
      </c>
      <c r="BX99" s="25" t="s">
        <v>88</v>
      </c>
      <c r="CL99" s="25" t="s">
        <v>17</v>
      </c>
    </row>
    <row r="100" spans="1:90" s="2" customFormat="1" ht="30" customHeight="1" x14ac:dyDescent="0.2">
      <c r="A100" s="31"/>
      <c r="B100" s="32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  <c r="AQ100" s="31"/>
      <c r="AR100" s="32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</row>
    <row r="101" spans="1:90" s="2" customFormat="1" ht="6.95" customHeight="1" x14ac:dyDescent="0.2">
      <c r="A101" s="31"/>
      <c r="B101" s="46"/>
      <c r="C101" s="47"/>
      <c r="D101" s="47"/>
      <c r="E101" s="47"/>
      <c r="F101" s="47"/>
      <c r="G101" s="47"/>
      <c r="H101" s="47"/>
      <c r="I101" s="47"/>
      <c r="J101" s="47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  <c r="AR101" s="32"/>
      <c r="AS101" s="31"/>
      <c r="AT101" s="31"/>
      <c r="AU101" s="31"/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</row>
  </sheetData>
  <mergeCells count="56">
    <mergeCell ref="L85:AO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N96:AP96"/>
    <mergeCell ref="AG96:AM96"/>
    <mergeCell ref="K97:AF97"/>
    <mergeCell ref="AG97:AM97"/>
    <mergeCell ref="E97:I97"/>
    <mergeCell ref="AN97:AP97"/>
    <mergeCell ref="AG94:AM94"/>
    <mergeCell ref="AN94:AP94"/>
    <mergeCell ref="K98:AF98"/>
    <mergeCell ref="AN98:AP98"/>
    <mergeCell ref="AG98:AM98"/>
    <mergeCell ref="E98:I98"/>
    <mergeCell ref="AN99:AP99"/>
    <mergeCell ref="AG99:AM99"/>
    <mergeCell ref="E99:I99"/>
    <mergeCell ref="K99:AF99"/>
    <mergeCell ref="E96:I96"/>
    <mergeCell ref="K96:AF96"/>
    <mergeCell ref="W30:AE30"/>
    <mergeCell ref="L30:P30"/>
    <mergeCell ref="K5:AO5"/>
    <mergeCell ref="K6:AO6"/>
    <mergeCell ref="E23:AN23"/>
    <mergeCell ref="AK26:AO26"/>
    <mergeCell ref="AK28:AO28"/>
    <mergeCell ref="L28:P28"/>
    <mergeCell ref="W28:AE28"/>
    <mergeCell ref="AR2:BE2"/>
    <mergeCell ref="L33:P33"/>
    <mergeCell ref="W33:AE33"/>
    <mergeCell ref="AK33:AO33"/>
    <mergeCell ref="AK35:AO35"/>
    <mergeCell ref="X35:AB35"/>
    <mergeCell ref="L31:P31"/>
    <mergeCell ref="AK31:AO31"/>
    <mergeCell ref="W31:AE31"/>
    <mergeCell ref="L32:P32"/>
    <mergeCell ref="W32:AE32"/>
    <mergeCell ref="AK32:AO32"/>
    <mergeCell ref="W29:AE29"/>
    <mergeCell ref="AK29:AO29"/>
    <mergeCell ref="L29:P29"/>
    <mergeCell ref="AK30:AO30"/>
  </mergeCells>
  <hyperlinks>
    <hyperlink ref="A96" location="'D.1.1 - Architektonicko-s...'!C2" display="/"/>
    <hyperlink ref="A97" location="'D.1.4.2 - Odvodnění'!C2" display="/"/>
    <hyperlink ref="A98" location="'D.1.4.3 - Silnoproudá ele...'!C2" display="/"/>
    <hyperlink ref="A99" location="'D.1.4.4 - Slaboproudá zař...'!C2" display="/"/>
  </hyperlinks>
  <pageMargins left="0.39370078740157483" right="0.39370078740157483" top="0.78740157480314965" bottom="0.78740157480314965" header="0" footer="0"/>
  <pageSetup paperSize="9" fitToHeight="100" orientation="landscape" blackAndWhite="1" r:id="rId1"/>
  <headerFooter>
    <oddFooter>&amp;LSO-01_r1&amp;CStrana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459"/>
  <sheetViews>
    <sheetView showGridLines="0" workbookViewId="0"/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3"/>
    </row>
    <row r="2" spans="1:46" s="1" customFormat="1" ht="36.950000000000003" customHeight="1" x14ac:dyDescent="0.2">
      <c r="L2" s="203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8" t="s">
        <v>94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89</v>
      </c>
    </row>
    <row r="4" spans="1:46" s="1" customFormat="1" ht="24.95" customHeight="1" x14ac:dyDescent="0.2">
      <c r="B4" s="21"/>
      <c r="D4" s="22" t="s">
        <v>104</v>
      </c>
      <c r="L4" s="21"/>
      <c r="M4" s="94" t="s">
        <v>10</v>
      </c>
      <c r="AT4" s="18" t="s">
        <v>3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7" t="s">
        <v>14</v>
      </c>
      <c r="L6" s="21"/>
    </row>
    <row r="7" spans="1:46" s="1" customFormat="1" ht="16.5" customHeight="1" x14ac:dyDescent="0.2">
      <c r="B7" s="21"/>
      <c r="E7" s="241" t="str">
        <f>'Rekapitulace stavby'!K6</f>
        <v>STAVEBNÍ ÚPRAVY ZPEVNĚNÝCH PLOCH AREÁLU FBI</v>
      </c>
      <c r="F7" s="243"/>
      <c r="G7" s="243"/>
      <c r="H7" s="243"/>
      <c r="L7" s="21"/>
    </row>
    <row r="8" spans="1:46" s="1" customFormat="1" ht="12" customHeight="1" x14ac:dyDescent="0.2">
      <c r="B8" s="21"/>
      <c r="D8" s="27" t="s">
        <v>105</v>
      </c>
      <c r="L8" s="21"/>
    </row>
    <row r="9" spans="1:46" s="2" customFormat="1" ht="16.5" customHeight="1" x14ac:dyDescent="0.2">
      <c r="A9" s="31"/>
      <c r="B9" s="32"/>
      <c r="C9" s="31"/>
      <c r="D9" s="31"/>
      <c r="E9" s="241" t="s">
        <v>106</v>
      </c>
      <c r="F9" s="242"/>
      <c r="G9" s="242"/>
      <c r="H9" s="242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 x14ac:dyDescent="0.2">
      <c r="A10" s="31"/>
      <c r="B10" s="32"/>
      <c r="C10" s="31"/>
      <c r="D10" s="27" t="s">
        <v>107</v>
      </c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 x14ac:dyDescent="0.2">
      <c r="A11" s="31"/>
      <c r="B11" s="32"/>
      <c r="C11" s="31"/>
      <c r="D11" s="31"/>
      <c r="E11" s="232" t="s">
        <v>108</v>
      </c>
      <c r="F11" s="242"/>
      <c r="G11" s="242"/>
      <c r="H11" s="242"/>
      <c r="I11" s="31"/>
      <c r="J11" s="31"/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x14ac:dyDescent="0.2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 x14ac:dyDescent="0.2">
      <c r="A13" s="31"/>
      <c r="B13" s="32"/>
      <c r="C13" s="31"/>
      <c r="D13" s="27" t="s">
        <v>16</v>
      </c>
      <c r="E13" s="31"/>
      <c r="F13" s="25" t="s">
        <v>17</v>
      </c>
      <c r="G13" s="31"/>
      <c r="H13" s="31"/>
      <c r="I13" s="27" t="s">
        <v>18</v>
      </c>
      <c r="J13" s="25" t="s">
        <v>1</v>
      </c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 x14ac:dyDescent="0.2">
      <c r="A14" s="31"/>
      <c r="B14" s="32"/>
      <c r="C14" s="31"/>
      <c r="D14" s="27" t="s">
        <v>20</v>
      </c>
      <c r="E14" s="31"/>
      <c r="F14" s="25" t="s">
        <v>21</v>
      </c>
      <c r="G14" s="31"/>
      <c r="H14" s="31"/>
      <c r="I14" s="27" t="s">
        <v>22</v>
      </c>
      <c r="J14" s="54" t="str">
        <f>'Rekapitulace stavby'!AN8</f>
        <v>31. 3. 2021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 x14ac:dyDescent="0.2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 x14ac:dyDescent="0.2">
      <c r="A16" s="31"/>
      <c r="B16" s="32"/>
      <c r="C16" s="31"/>
      <c r="D16" s="27" t="s">
        <v>28</v>
      </c>
      <c r="E16" s="31"/>
      <c r="F16" s="31"/>
      <c r="G16" s="31"/>
      <c r="H16" s="31"/>
      <c r="I16" s="27" t="s">
        <v>29</v>
      </c>
      <c r="J16" s="25" t="s">
        <v>1</v>
      </c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 x14ac:dyDescent="0.2">
      <c r="A17" s="31"/>
      <c r="B17" s="32"/>
      <c r="C17" s="31"/>
      <c r="D17" s="31"/>
      <c r="E17" s="25" t="s">
        <v>30</v>
      </c>
      <c r="F17" s="31"/>
      <c r="G17" s="31"/>
      <c r="H17" s="31"/>
      <c r="I17" s="27" t="s">
        <v>31</v>
      </c>
      <c r="J17" s="25" t="s">
        <v>1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 x14ac:dyDescent="0.2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 x14ac:dyDescent="0.2">
      <c r="A19" s="31"/>
      <c r="B19" s="32"/>
      <c r="C19" s="31"/>
      <c r="D19" s="27" t="s">
        <v>32</v>
      </c>
      <c r="E19" s="31"/>
      <c r="F19" s="31"/>
      <c r="G19" s="31"/>
      <c r="H19" s="31"/>
      <c r="I19" s="27" t="s">
        <v>29</v>
      </c>
      <c r="J19" s="25" t="s">
        <v>1</v>
      </c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 x14ac:dyDescent="0.2">
      <c r="A20" s="31"/>
      <c r="B20" s="32"/>
      <c r="C20" s="31"/>
      <c r="D20" s="31"/>
      <c r="E20" s="25" t="s">
        <v>33</v>
      </c>
      <c r="F20" s="31"/>
      <c r="G20" s="31"/>
      <c r="H20" s="31"/>
      <c r="I20" s="27" t="s">
        <v>31</v>
      </c>
      <c r="J20" s="25" t="s">
        <v>1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 x14ac:dyDescent="0.2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 x14ac:dyDescent="0.2">
      <c r="A22" s="31"/>
      <c r="B22" s="32"/>
      <c r="C22" s="31"/>
      <c r="D22" s="27" t="s">
        <v>34</v>
      </c>
      <c r="E22" s="31"/>
      <c r="F22" s="31"/>
      <c r="G22" s="31"/>
      <c r="H22" s="31"/>
      <c r="I22" s="27" t="s">
        <v>29</v>
      </c>
      <c r="J22" s="25" t="s">
        <v>1</v>
      </c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 x14ac:dyDescent="0.2">
      <c r="A23" s="31"/>
      <c r="B23" s="32"/>
      <c r="C23" s="31"/>
      <c r="D23" s="31"/>
      <c r="E23" s="25" t="s">
        <v>35</v>
      </c>
      <c r="F23" s="31"/>
      <c r="G23" s="31"/>
      <c r="H23" s="31"/>
      <c r="I23" s="27" t="s">
        <v>31</v>
      </c>
      <c r="J23" s="25" t="s">
        <v>1</v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 x14ac:dyDescent="0.2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 x14ac:dyDescent="0.2">
      <c r="A25" s="31"/>
      <c r="B25" s="32"/>
      <c r="C25" s="31"/>
      <c r="D25" s="27" t="s">
        <v>37</v>
      </c>
      <c r="E25" s="31"/>
      <c r="F25" s="31"/>
      <c r="G25" s="31"/>
      <c r="H25" s="31"/>
      <c r="I25" s="27" t="s">
        <v>29</v>
      </c>
      <c r="J25" s="25" t="str">
        <f>IF('Rekapitulace stavby'!AN19="","",'Rekapitulace stavby'!AN19)</f>
        <v/>
      </c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 x14ac:dyDescent="0.2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7" t="s">
        <v>31</v>
      </c>
      <c r="J26" s="25" t="str">
        <f>IF('Rekapitulace stavby'!AN20="","",'Rekapitulace stavby'!AN20)</f>
        <v/>
      </c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 x14ac:dyDescent="0.2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 x14ac:dyDescent="0.2">
      <c r="A28" s="31"/>
      <c r="B28" s="32"/>
      <c r="C28" s="31"/>
      <c r="D28" s="27" t="s">
        <v>38</v>
      </c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71.25" customHeight="1" x14ac:dyDescent="0.2">
      <c r="A29" s="95"/>
      <c r="B29" s="96"/>
      <c r="C29" s="95"/>
      <c r="D29" s="95"/>
      <c r="E29" s="214" t="s">
        <v>39</v>
      </c>
      <c r="F29" s="214"/>
      <c r="G29" s="214"/>
      <c r="H29" s="214"/>
      <c r="I29" s="95"/>
      <c r="J29" s="95"/>
      <c r="K29" s="95"/>
      <c r="L29" s="97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</row>
    <row r="30" spans="1:31" s="2" customFormat="1" ht="6.95" customHeight="1" x14ac:dyDescent="0.2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 x14ac:dyDescent="0.2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 x14ac:dyDescent="0.2">
      <c r="A32" s="31"/>
      <c r="B32" s="32"/>
      <c r="C32" s="31"/>
      <c r="D32" s="98" t="s">
        <v>40</v>
      </c>
      <c r="E32" s="31"/>
      <c r="F32" s="31"/>
      <c r="G32" s="31"/>
      <c r="H32" s="31"/>
      <c r="I32" s="31"/>
      <c r="J32" s="70">
        <f>ROUND(J138, 2)</f>
        <v>0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 x14ac:dyDescent="0.2">
      <c r="A33" s="31"/>
      <c r="B33" s="32"/>
      <c r="C33" s="31"/>
      <c r="D33" s="65"/>
      <c r="E33" s="65"/>
      <c r="F33" s="65"/>
      <c r="G33" s="65"/>
      <c r="H33" s="65"/>
      <c r="I33" s="65"/>
      <c r="J33" s="65"/>
      <c r="K33" s="65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 x14ac:dyDescent="0.2">
      <c r="A34" s="31"/>
      <c r="B34" s="32"/>
      <c r="C34" s="31"/>
      <c r="D34" s="31"/>
      <c r="E34" s="31"/>
      <c r="F34" s="35" t="s">
        <v>42</v>
      </c>
      <c r="G34" s="31"/>
      <c r="H34" s="31"/>
      <c r="I34" s="35" t="s">
        <v>41</v>
      </c>
      <c r="J34" s="35" t="s">
        <v>43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 x14ac:dyDescent="0.2">
      <c r="A35" s="31"/>
      <c r="B35" s="32"/>
      <c r="C35" s="31"/>
      <c r="D35" s="99" t="s">
        <v>44</v>
      </c>
      <c r="E35" s="27" t="s">
        <v>45</v>
      </c>
      <c r="F35" s="100">
        <f>ROUND((SUM(BE138:BE458)),  2)</f>
        <v>0</v>
      </c>
      <c r="G35" s="31"/>
      <c r="H35" s="31"/>
      <c r="I35" s="101">
        <v>0.21</v>
      </c>
      <c r="J35" s="100">
        <f>ROUND(((SUM(BE138:BE458))*I35),  2)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 x14ac:dyDescent="0.2">
      <c r="A36" s="31"/>
      <c r="B36" s="32"/>
      <c r="C36" s="31"/>
      <c r="D36" s="31"/>
      <c r="E36" s="27" t="s">
        <v>46</v>
      </c>
      <c r="F36" s="100">
        <f>ROUND((SUM(BF138:BF458)),  2)</f>
        <v>0</v>
      </c>
      <c r="G36" s="31"/>
      <c r="H36" s="31"/>
      <c r="I36" s="101">
        <v>0.15</v>
      </c>
      <c r="J36" s="100">
        <f>ROUND(((SUM(BF138:BF458))*I36),  2)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 x14ac:dyDescent="0.2">
      <c r="A37" s="31"/>
      <c r="B37" s="32"/>
      <c r="C37" s="31"/>
      <c r="D37" s="31"/>
      <c r="E37" s="27" t="s">
        <v>47</v>
      </c>
      <c r="F37" s="100">
        <f>ROUND((SUM(BG138:BG458)),  2)</f>
        <v>0</v>
      </c>
      <c r="G37" s="31"/>
      <c r="H37" s="31"/>
      <c r="I37" s="101">
        <v>0.21</v>
      </c>
      <c r="J37" s="100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 x14ac:dyDescent="0.2">
      <c r="A38" s="31"/>
      <c r="B38" s="32"/>
      <c r="C38" s="31"/>
      <c r="D38" s="31"/>
      <c r="E38" s="27" t="s">
        <v>48</v>
      </c>
      <c r="F38" s="100">
        <f>ROUND((SUM(BH138:BH458)),  2)</f>
        <v>0</v>
      </c>
      <c r="G38" s="31"/>
      <c r="H38" s="31"/>
      <c r="I38" s="101">
        <v>0.15</v>
      </c>
      <c r="J38" s="100">
        <f>0</f>
        <v>0</v>
      </c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 x14ac:dyDescent="0.2">
      <c r="A39" s="31"/>
      <c r="B39" s="32"/>
      <c r="C39" s="31"/>
      <c r="D39" s="31"/>
      <c r="E39" s="27" t="s">
        <v>49</v>
      </c>
      <c r="F39" s="100">
        <f>ROUND((SUM(BI138:BI458)),  2)</f>
        <v>0</v>
      </c>
      <c r="G39" s="31"/>
      <c r="H39" s="31"/>
      <c r="I39" s="101">
        <v>0</v>
      </c>
      <c r="J39" s="100">
        <f>0</f>
        <v>0</v>
      </c>
      <c r="K39" s="3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 x14ac:dyDescent="0.2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 x14ac:dyDescent="0.2">
      <c r="A41" s="31"/>
      <c r="B41" s="32"/>
      <c r="C41" s="102"/>
      <c r="D41" s="103" t="s">
        <v>50</v>
      </c>
      <c r="E41" s="59"/>
      <c r="F41" s="59"/>
      <c r="G41" s="104" t="s">
        <v>51</v>
      </c>
      <c r="H41" s="105" t="s">
        <v>52</v>
      </c>
      <c r="I41" s="59"/>
      <c r="J41" s="106">
        <f>SUM(J32:J39)</f>
        <v>0</v>
      </c>
      <c r="K41" s="107"/>
      <c r="L41" s="4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 x14ac:dyDescent="0.2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1"/>
      <c r="D50" s="42" t="s">
        <v>53</v>
      </c>
      <c r="E50" s="43"/>
      <c r="F50" s="43"/>
      <c r="G50" s="42" t="s">
        <v>54</v>
      </c>
      <c r="H50" s="43"/>
      <c r="I50" s="43"/>
      <c r="J50" s="43"/>
      <c r="K50" s="43"/>
      <c r="L50" s="41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1"/>
      <c r="B61" s="32"/>
      <c r="C61" s="31"/>
      <c r="D61" s="44" t="s">
        <v>55</v>
      </c>
      <c r="E61" s="34"/>
      <c r="F61" s="108" t="s">
        <v>56</v>
      </c>
      <c r="G61" s="44" t="s">
        <v>55</v>
      </c>
      <c r="H61" s="34"/>
      <c r="I61" s="34"/>
      <c r="J61" s="109" t="s">
        <v>56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1"/>
      <c r="B65" s="32"/>
      <c r="C65" s="31"/>
      <c r="D65" s="42" t="s">
        <v>57</v>
      </c>
      <c r="E65" s="45"/>
      <c r="F65" s="45"/>
      <c r="G65" s="42" t="s">
        <v>58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1"/>
      <c r="B76" s="32"/>
      <c r="C76" s="31"/>
      <c r="D76" s="44" t="s">
        <v>55</v>
      </c>
      <c r="E76" s="34"/>
      <c r="F76" s="108" t="s">
        <v>56</v>
      </c>
      <c r="G76" s="44" t="s">
        <v>55</v>
      </c>
      <c r="H76" s="34"/>
      <c r="I76" s="34"/>
      <c r="J76" s="109" t="s">
        <v>56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 x14ac:dyDescent="0.2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 x14ac:dyDescent="0.2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 x14ac:dyDescent="0.2">
      <c r="A82" s="31"/>
      <c r="B82" s="32"/>
      <c r="C82" s="22" t="s">
        <v>109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 x14ac:dyDescent="0.2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 x14ac:dyDescent="0.2">
      <c r="A84" s="31"/>
      <c r="B84" s="32"/>
      <c r="C84" s="27" t="s">
        <v>14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 x14ac:dyDescent="0.2">
      <c r="A85" s="31"/>
      <c r="B85" s="32"/>
      <c r="C85" s="31"/>
      <c r="D85" s="31"/>
      <c r="E85" s="241" t="str">
        <f>E7</f>
        <v>STAVEBNÍ ÚPRAVY ZPEVNĚNÝCH PLOCH AREÁLU FBI</v>
      </c>
      <c r="F85" s="243"/>
      <c r="G85" s="243"/>
      <c r="H85" s="243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 x14ac:dyDescent="0.2">
      <c r="B86" s="21"/>
      <c r="C86" s="27" t="s">
        <v>105</v>
      </c>
      <c r="L86" s="21"/>
    </row>
    <row r="87" spans="1:31" s="2" customFormat="1" ht="16.5" customHeight="1" x14ac:dyDescent="0.2">
      <c r="A87" s="31"/>
      <c r="B87" s="32"/>
      <c r="C87" s="31"/>
      <c r="D87" s="31"/>
      <c r="E87" s="241" t="s">
        <v>106</v>
      </c>
      <c r="F87" s="242"/>
      <c r="G87" s="242"/>
      <c r="H87" s="242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 x14ac:dyDescent="0.2">
      <c r="A88" s="31"/>
      <c r="B88" s="32"/>
      <c r="C88" s="27" t="s">
        <v>107</v>
      </c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 x14ac:dyDescent="0.2">
      <c r="A89" s="31"/>
      <c r="B89" s="32"/>
      <c r="C89" s="31"/>
      <c r="D89" s="31"/>
      <c r="E89" s="232" t="str">
        <f>E11</f>
        <v xml:space="preserve">D.1.1 - Architektonicko-stavební řešení </v>
      </c>
      <c r="F89" s="242"/>
      <c r="G89" s="242"/>
      <c r="H89" s="242"/>
      <c r="I89" s="31"/>
      <c r="J89" s="31"/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 x14ac:dyDescent="0.2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 x14ac:dyDescent="0.2">
      <c r="A91" s="31"/>
      <c r="B91" s="32"/>
      <c r="C91" s="27" t="s">
        <v>20</v>
      </c>
      <c r="D91" s="31"/>
      <c r="E91" s="31"/>
      <c r="F91" s="25" t="str">
        <f>F14</f>
        <v xml:space="preserve"> </v>
      </c>
      <c r="G91" s="31"/>
      <c r="H91" s="31"/>
      <c r="I91" s="27" t="s">
        <v>22</v>
      </c>
      <c r="J91" s="54" t="str">
        <f>IF(J14="","",J14)</f>
        <v>31. 3. 2021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 x14ac:dyDescent="0.2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customHeight="1" x14ac:dyDescent="0.2">
      <c r="A93" s="31"/>
      <c r="B93" s="32"/>
      <c r="C93" s="27" t="s">
        <v>28</v>
      </c>
      <c r="D93" s="31"/>
      <c r="E93" s="31"/>
      <c r="F93" s="25" t="str">
        <f>E17</f>
        <v>VŠB-TU Ostrava</v>
      </c>
      <c r="G93" s="31"/>
      <c r="H93" s="31"/>
      <c r="I93" s="27" t="s">
        <v>34</v>
      </c>
      <c r="J93" s="29" t="str">
        <f>E23</f>
        <v>MARPO s.r.o.</v>
      </c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customHeight="1" x14ac:dyDescent="0.2">
      <c r="A94" s="31"/>
      <c r="B94" s="32"/>
      <c r="C94" s="27" t="s">
        <v>32</v>
      </c>
      <c r="D94" s="31"/>
      <c r="E94" s="31"/>
      <c r="F94" s="25" t="str">
        <f>IF(E20="","",E20)</f>
        <v>MARPO s.r.o., 28. října 66/201, Ostrava</v>
      </c>
      <c r="G94" s="31"/>
      <c r="H94" s="31"/>
      <c r="I94" s="27" t="s">
        <v>37</v>
      </c>
      <c r="J94" s="29" t="str">
        <f>E26</f>
        <v xml:space="preserve"> </v>
      </c>
      <c r="K94" s="3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 x14ac:dyDescent="0.2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 x14ac:dyDescent="0.2">
      <c r="A96" s="31"/>
      <c r="B96" s="32"/>
      <c r="C96" s="110" t="s">
        <v>110</v>
      </c>
      <c r="D96" s="102"/>
      <c r="E96" s="102"/>
      <c r="F96" s="102"/>
      <c r="G96" s="102"/>
      <c r="H96" s="102"/>
      <c r="I96" s="102"/>
      <c r="J96" s="111" t="s">
        <v>111</v>
      </c>
      <c r="K96" s="102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 x14ac:dyDescent="0.2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 x14ac:dyDescent="0.2">
      <c r="A98" s="31"/>
      <c r="B98" s="32"/>
      <c r="C98" s="112" t="s">
        <v>112</v>
      </c>
      <c r="D98" s="31"/>
      <c r="E98" s="31"/>
      <c r="F98" s="31"/>
      <c r="G98" s="31"/>
      <c r="H98" s="31"/>
      <c r="I98" s="31"/>
      <c r="J98" s="70">
        <f>J138</f>
        <v>0</v>
      </c>
      <c r="K98" s="31"/>
      <c r="L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113</v>
      </c>
    </row>
    <row r="99" spans="1:47" s="9" customFormat="1" ht="24.95" customHeight="1" x14ac:dyDescent="0.2">
      <c r="B99" s="113"/>
      <c r="D99" s="114" t="s">
        <v>114</v>
      </c>
      <c r="E99" s="115"/>
      <c r="F99" s="115"/>
      <c r="G99" s="115"/>
      <c r="H99" s="115"/>
      <c r="I99" s="115"/>
      <c r="J99" s="116">
        <f>J139</f>
        <v>0</v>
      </c>
      <c r="L99" s="113"/>
    </row>
    <row r="100" spans="1:47" s="10" customFormat="1" ht="19.899999999999999" customHeight="1" x14ac:dyDescent="0.2">
      <c r="B100" s="117"/>
      <c r="D100" s="118" t="s">
        <v>115</v>
      </c>
      <c r="E100" s="119"/>
      <c r="F100" s="119"/>
      <c r="G100" s="119"/>
      <c r="H100" s="119"/>
      <c r="I100" s="119"/>
      <c r="J100" s="120">
        <f>J140</f>
        <v>0</v>
      </c>
      <c r="L100" s="117"/>
    </row>
    <row r="101" spans="1:47" s="10" customFormat="1" ht="19.899999999999999" customHeight="1" x14ac:dyDescent="0.2">
      <c r="B101" s="117"/>
      <c r="D101" s="118" t="s">
        <v>116</v>
      </c>
      <c r="E101" s="119"/>
      <c r="F101" s="119"/>
      <c r="G101" s="119"/>
      <c r="H101" s="119"/>
      <c r="I101" s="119"/>
      <c r="J101" s="120">
        <f>J223</f>
        <v>0</v>
      </c>
      <c r="L101" s="117"/>
    </row>
    <row r="102" spans="1:47" s="10" customFormat="1" ht="19.899999999999999" customHeight="1" x14ac:dyDescent="0.2">
      <c r="B102" s="117"/>
      <c r="D102" s="118" t="s">
        <v>117</v>
      </c>
      <c r="E102" s="119"/>
      <c r="F102" s="119"/>
      <c r="G102" s="119"/>
      <c r="H102" s="119"/>
      <c r="I102" s="119"/>
      <c r="J102" s="120">
        <f>J257</f>
        <v>0</v>
      </c>
      <c r="L102" s="117"/>
    </row>
    <row r="103" spans="1:47" s="10" customFormat="1" ht="19.899999999999999" customHeight="1" x14ac:dyDescent="0.2">
      <c r="B103" s="117"/>
      <c r="D103" s="118" t="s">
        <v>118</v>
      </c>
      <c r="E103" s="119"/>
      <c r="F103" s="119"/>
      <c r="G103" s="119"/>
      <c r="H103" s="119"/>
      <c r="I103" s="119"/>
      <c r="J103" s="120">
        <f>J261</f>
        <v>0</v>
      </c>
      <c r="L103" s="117"/>
    </row>
    <row r="104" spans="1:47" s="10" customFormat="1" ht="19.899999999999999" customHeight="1" x14ac:dyDescent="0.2">
      <c r="B104" s="117"/>
      <c r="D104" s="118" t="s">
        <v>119</v>
      </c>
      <c r="E104" s="119"/>
      <c r="F104" s="119"/>
      <c r="G104" s="119"/>
      <c r="H104" s="119"/>
      <c r="I104" s="119"/>
      <c r="J104" s="120">
        <f>J314</f>
        <v>0</v>
      </c>
      <c r="L104" s="117"/>
    </row>
    <row r="105" spans="1:47" s="10" customFormat="1" ht="19.899999999999999" customHeight="1" x14ac:dyDescent="0.2">
      <c r="B105" s="117"/>
      <c r="D105" s="118" t="s">
        <v>120</v>
      </c>
      <c r="E105" s="119"/>
      <c r="F105" s="119"/>
      <c r="G105" s="119"/>
      <c r="H105" s="119"/>
      <c r="I105" s="119"/>
      <c r="J105" s="120">
        <f>J331</f>
        <v>0</v>
      </c>
      <c r="L105" s="117"/>
    </row>
    <row r="106" spans="1:47" s="10" customFormat="1" ht="19.899999999999999" customHeight="1" x14ac:dyDescent="0.2">
      <c r="B106" s="117"/>
      <c r="D106" s="118" t="s">
        <v>121</v>
      </c>
      <c r="E106" s="119"/>
      <c r="F106" s="119"/>
      <c r="G106" s="119"/>
      <c r="H106" s="119"/>
      <c r="I106" s="119"/>
      <c r="J106" s="120">
        <f>J336</f>
        <v>0</v>
      </c>
      <c r="L106" s="117"/>
    </row>
    <row r="107" spans="1:47" s="10" customFormat="1" ht="19.899999999999999" customHeight="1" x14ac:dyDescent="0.2">
      <c r="B107" s="117"/>
      <c r="D107" s="118" t="s">
        <v>122</v>
      </c>
      <c r="E107" s="119"/>
      <c r="F107" s="119"/>
      <c r="G107" s="119"/>
      <c r="H107" s="119"/>
      <c r="I107" s="119"/>
      <c r="J107" s="120">
        <f>J396</f>
        <v>0</v>
      </c>
      <c r="L107" s="117"/>
    </row>
    <row r="108" spans="1:47" s="10" customFormat="1" ht="19.899999999999999" customHeight="1" x14ac:dyDescent="0.2">
      <c r="B108" s="117"/>
      <c r="D108" s="118" t="s">
        <v>123</v>
      </c>
      <c r="E108" s="119"/>
      <c r="F108" s="119"/>
      <c r="G108" s="119"/>
      <c r="H108" s="119"/>
      <c r="I108" s="119"/>
      <c r="J108" s="120">
        <f>J403</f>
        <v>0</v>
      </c>
      <c r="L108" s="117"/>
    </row>
    <row r="109" spans="1:47" s="9" customFormat="1" ht="24.95" customHeight="1" x14ac:dyDescent="0.2">
      <c r="B109" s="113"/>
      <c r="D109" s="114" t="s">
        <v>124</v>
      </c>
      <c r="E109" s="115"/>
      <c r="F109" s="115"/>
      <c r="G109" s="115"/>
      <c r="H109" s="115"/>
      <c r="I109" s="115"/>
      <c r="J109" s="116">
        <f>J405</f>
        <v>0</v>
      </c>
      <c r="L109" s="113"/>
    </row>
    <row r="110" spans="1:47" s="10" customFormat="1" ht="19.899999999999999" customHeight="1" x14ac:dyDescent="0.2">
      <c r="B110" s="117"/>
      <c r="D110" s="118" t="s">
        <v>125</v>
      </c>
      <c r="E110" s="119"/>
      <c r="F110" s="119"/>
      <c r="G110" s="119"/>
      <c r="H110" s="119"/>
      <c r="I110" s="119"/>
      <c r="J110" s="120">
        <f>J406</f>
        <v>0</v>
      </c>
      <c r="L110" s="117"/>
    </row>
    <row r="111" spans="1:47" s="10" customFormat="1" ht="19.899999999999999" customHeight="1" x14ac:dyDescent="0.2">
      <c r="B111" s="117"/>
      <c r="D111" s="118" t="s">
        <v>126</v>
      </c>
      <c r="E111" s="119"/>
      <c r="F111" s="119"/>
      <c r="G111" s="119"/>
      <c r="H111" s="119"/>
      <c r="I111" s="119"/>
      <c r="J111" s="120">
        <f>J421</f>
        <v>0</v>
      </c>
      <c r="L111" s="117"/>
    </row>
    <row r="112" spans="1:47" s="10" customFormat="1" ht="19.899999999999999" customHeight="1" x14ac:dyDescent="0.2">
      <c r="B112" s="117"/>
      <c r="D112" s="118" t="s">
        <v>127</v>
      </c>
      <c r="E112" s="119"/>
      <c r="F112" s="119"/>
      <c r="G112" s="119"/>
      <c r="H112" s="119"/>
      <c r="I112" s="119"/>
      <c r="J112" s="120">
        <f>J434</f>
        <v>0</v>
      </c>
      <c r="L112" s="117"/>
    </row>
    <row r="113" spans="1:31" s="10" customFormat="1" ht="19.899999999999999" customHeight="1" x14ac:dyDescent="0.2">
      <c r="B113" s="117"/>
      <c r="D113" s="118" t="s">
        <v>128</v>
      </c>
      <c r="E113" s="119"/>
      <c r="F113" s="119"/>
      <c r="G113" s="119"/>
      <c r="H113" s="119"/>
      <c r="I113" s="119"/>
      <c r="J113" s="120">
        <f>J439</f>
        <v>0</v>
      </c>
      <c r="L113" s="117"/>
    </row>
    <row r="114" spans="1:31" s="10" customFormat="1" ht="19.899999999999999" customHeight="1" x14ac:dyDescent="0.2">
      <c r="B114" s="117"/>
      <c r="D114" s="118" t="s">
        <v>129</v>
      </c>
      <c r="E114" s="119"/>
      <c r="F114" s="119"/>
      <c r="G114" s="119"/>
      <c r="H114" s="119"/>
      <c r="I114" s="119"/>
      <c r="J114" s="120">
        <f>J445</f>
        <v>0</v>
      </c>
      <c r="L114" s="117"/>
    </row>
    <row r="115" spans="1:31" s="9" customFormat="1" ht="24.95" customHeight="1" x14ac:dyDescent="0.2">
      <c r="B115" s="113"/>
      <c r="D115" s="114" t="s">
        <v>130</v>
      </c>
      <c r="E115" s="115"/>
      <c r="F115" s="115"/>
      <c r="G115" s="115"/>
      <c r="H115" s="115"/>
      <c r="I115" s="115"/>
      <c r="J115" s="116">
        <f>J453</f>
        <v>0</v>
      </c>
      <c r="L115" s="113"/>
    </row>
    <row r="116" spans="1:31" s="10" customFormat="1" ht="19.899999999999999" customHeight="1" x14ac:dyDescent="0.2">
      <c r="B116" s="117"/>
      <c r="D116" s="118" t="s">
        <v>131</v>
      </c>
      <c r="E116" s="119"/>
      <c r="F116" s="119"/>
      <c r="G116" s="119"/>
      <c r="H116" s="119"/>
      <c r="I116" s="119"/>
      <c r="J116" s="120">
        <f>J454</f>
        <v>0</v>
      </c>
      <c r="L116" s="117"/>
    </row>
    <row r="117" spans="1:31" s="2" customFormat="1" ht="21.75" customHeight="1" x14ac:dyDescent="0.2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31" s="2" customFormat="1" ht="6.95" customHeight="1" x14ac:dyDescent="0.2">
      <c r="A118" s="31"/>
      <c r="B118" s="46"/>
      <c r="C118" s="47"/>
      <c r="D118" s="47"/>
      <c r="E118" s="47"/>
      <c r="F118" s="47"/>
      <c r="G118" s="47"/>
      <c r="H118" s="47"/>
      <c r="I118" s="47"/>
      <c r="J118" s="47"/>
      <c r="K118" s="47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22" spans="1:31" s="2" customFormat="1" ht="6.95" customHeight="1" x14ac:dyDescent="0.2">
      <c r="A122" s="31"/>
      <c r="B122" s="48"/>
      <c r="C122" s="49"/>
      <c r="D122" s="49"/>
      <c r="E122" s="49"/>
      <c r="F122" s="49"/>
      <c r="G122" s="49"/>
      <c r="H122" s="49"/>
      <c r="I122" s="49"/>
      <c r="J122" s="49"/>
      <c r="K122" s="49"/>
      <c r="L122" s="4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31" s="2" customFormat="1" ht="24.95" customHeight="1" x14ac:dyDescent="0.2">
      <c r="A123" s="31"/>
      <c r="B123" s="32"/>
      <c r="C123" s="22" t="s">
        <v>132</v>
      </c>
      <c r="D123" s="31"/>
      <c r="E123" s="31"/>
      <c r="F123" s="31"/>
      <c r="G123" s="31"/>
      <c r="H123" s="31"/>
      <c r="I123" s="31"/>
      <c r="J123" s="31"/>
      <c r="K123" s="31"/>
      <c r="L123" s="4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31" s="2" customFormat="1" ht="6.95" customHeight="1" x14ac:dyDescent="0.2">
      <c r="A124" s="31"/>
      <c r="B124" s="32"/>
      <c r="C124" s="31"/>
      <c r="D124" s="31"/>
      <c r="E124" s="31"/>
      <c r="F124" s="31"/>
      <c r="G124" s="31"/>
      <c r="H124" s="31"/>
      <c r="I124" s="31"/>
      <c r="J124" s="31"/>
      <c r="K124" s="31"/>
      <c r="L124" s="4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31" s="2" customFormat="1" ht="12" customHeight="1" x14ac:dyDescent="0.2">
      <c r="A125" s="31"/>
      <c r="B125" s="32"/>
      <c r="C125" s="27" t="s">
        <v>14</v>
      </c>
      <c r="D125" s="31"/>
      <c r="E125" s="31"/>
      <c r="F125" s="31"/>
      <c r="G125" s="31"/>
      <c r="H125" s="31"/>
      <c r="I125" s="31"/>
      <c r="J125" s="31"/>
      <c r="K125" s="31"/>
      <c r="L125" s="4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16.5" customHeight="1" x14ac:dyDescent="0.2">
      <c r="A126" s="31"/>
      <c r="B126" s="32"/>
      <c r="C126" s="31"/>
      <c r="D126" s="31"/>
      <c r="E126" s="241" t="str">
        <f>E7</f>
        <v>STAVEBNÍ ÚPRAVY ZPEVNĚNÝCH PLOCH AREÁLU FBI</v>
      </c>
      <c r="F126" s="243"/>
      <c r="G126" s="243"/>
      <c r="H126" s="243"/>
      <c r="I126" s="31"/>
      <c r="J126" s="31"/>
      <c r="K126" s="31"/>
      <c r="L126" s="4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1" customFormat="1" ht="12" customHeight="1" x14ac:dyDescent="0.2">
      <c r="B127" s="21"/>
      <c r="C127" s="27" t="s">
        <v>105</v>
      </c>
      <c r="L127" s="21"/>
    </row>
    <row r="128" spans="1:31" s="2" customFormat="1" ht="16.5" customHeight="1" x14ac:dyDescent="0.2">
      <c r="A128" s="31"/>
      <c r="B128" s="32"/>
      <c r="C128" s="31"/>
      <c r="D128" s="31"/>
      <c r="E128" s="241" t="s">
        <v>106</v>
      </c>
      <c r="F128" s="242"/>
      <c r="G128" s="242"/>
      <c r="H128" s="242"/>
      <c r="I128" s="31"/>
      <c r="J128" s="31"/>
      <c r="K128" s="31"/>
      <c r="L128" s="4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2" customFormat="1" ht="12" customHeight="1" x14ac:dyDescent="0.2">
      <c r="A129" s="31"/>
      <c r="B129" s="32"/>
      <c r="C129" s="27" t="s">
        <v>107</v>
      </c>
      <c r="D129" s="31"/>
      <c r="E129" s="31"/>
      <c r="F129" s="31"/>
      <c r="G129" s="31"/>
      <c r="H129" s="31"/>
      <c r="I129" s="31"/>
      <c r="J129" s="31"/>
      <c r="K129" s="31"/>
      <c r="L129" s="4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5" s="2" customFormat="1" ht="16.5" customHeight="1" x14ac:dyDescent="0.2">
      <c r="A130" s="31"/>
      <c r="B130" s="32"/>
      <c r="C130" s="31"/>
      <c r="D130" s="31"/>
      <c r="E130" s="232" t="str">
        <f>E11</f>
        <v xml:space="preserve">D.1.1 - Architektonicko-stavební řešení </v>
      </c>
      <c r="F130" s="242"/>
      <c r="G130" s="242"/>
      <c r="H130" s="242"/>
      <c r="I130" s="31"/>
      <c r="J130" s="31"/>
      <c r="K130" s="31"/>
      <c r="L130" s="41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pans="1:65" s="2" customFormat="1" ht="6.95" customHeight="1" x14ac:dyDescent="0.2">
      <c r="A131" s="31"/>
      <c r="B131" s="32"/>
      <c r="C131" s="31"/>
      <c r="D131" s="31"/>
      <c r="E131" s="31"/>
      <c r="F131" s="31"/>
      <c r="G131" s="31"/>
      <c r="H131" s="31"/>
      <c r="I131" s="31"/>
      <c r="J131" s="31"/>
      <c r="K131" s="31"/>
      <c r="L131" s="4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  <row r="132" spans="1:65" s="2" customFormat="1" ht="12" customHeight="1" x14ac:dyDescent="0.2">
      <c r="A132" s="31"/>
      <c r="B132" s="32"/>
      <c r="C132" s="27" t="s">
        <v>20</v>
      </c>
      <c r="D132" s="31"/>
      <c r="E132" s="31"/>
      <c r="F132" s="25" t="str">
        <f>F14</f>
        <v xml:space="preserve"> </v>
      </c>
      <c r="G132" s="31"/>
      <c r="H132" s="31"/>
      <c r="I132" s="27" t="s">
        <v>22</v>
      </c>
      <c r="J132" s="54" t="str">
        <f>IF(J14="","",J14)</f>
        <v>31. 3. 2021</v>
      </c>
      <c r="K132" s="31"/>
      <c r="L132" s="41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</row>
    <row r="133" spans="1:65" s="2" customFormat="1" ht="6.95" customHeight="1" x14ac:dyDescent="0.2">
      <c r="A133" s="31"/>
      <c r="B133" s="32"/>
      <c r="C133" s="31"/>
      <c r="D133" s="31"/>
      <c r="E133" s="31"/>
      <c r="F133" s="31"/>
      <c r="G133" s="31"/>
      <c r="H133" s="31"/>
      <c r="I133" s="31"/>
      <c r="J133" s="31"/>
      <c r="K133" s="31"/>
      <c r="L133" s="4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  <row r="134" spans="1:65" s="2" customFormat="1" ht="15.2" customHeight="1" x14ac:dyDescent="0.2">
      <c r="A134" s="31"/>
      <c r="B134" s="32"/>
      <c r="C134" s="27" t="s">
        <v>28</v>
      </c>
      <c r="D134" s="31"/>
      <c r="E134" s="31"/>
      <c r="F134" s="25" t="str">
        <f>E17</f>
        <v>VŠB-TU Ostrava</v>
      </c>
      <c r="G134" s="31"/>
      <c r="H134" s="31"/>
      <c r="I134" s="27" t="s">
        <v>34</v>
      </c>
      <c r="J134" s="29" t="str">
        <f>E23</f>
        <v>MARPO s.r.o.</v>
      </c>
      <c r="K134" s="31"/>
      <c r="L134" s="41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</row>
    <row r="135" spans="1:65" s="2" customFormat="1" ht="15.2" customHeight="1" x14ac:dyDescent="0.2">
      <c r="A135" s="31"/>
      <c r="B135" s="32"/>
      <c r="C135" s="27" t="s">
        <v>32</v>
      </c>
      <c r="D135" s="31"/>
      <c r="E135" s="31"/>
      <c r="F135" s="25" t="str">
        <f>IF(E20="","",E20)</f>
        <v>MARPO s.r.o., 28. října 66/201, Ostrava</v>
      </c>
      <c r="G135" s="31"/>
      <c r="H135" s="31"/>
      <c r="I135" s="27" t="s">
        <v>37</v>
      </c>
      <c r="J135" s="29" t="str">
        <f>E26</f>
        <v xml:space="preserve"> </v>
      </c>
      <c r="K135" s="31"/>
      <c r="L135" s="41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</row>
    <row r="136" spans="1:65" s="2" customFormat="1" ht="10.35" customHeight="1" x14ac:dyDescent="0.2">
      <c r="A136" s="31"/>
      <c r="B136" s="32"/>
      <c r="C136" s="31"/>
      <c r="D136" s="31"/>
      <c r="E136" s="31"/>
      <c r="F136" s="31"/>
      <c r="G136" s="31"/>
      <c r="H136" s="31"/>
      <c r="I136" s="31"/>
      <c r="J136" s="31"/>
      <c r="K136" s="31"/>
      <c r="L136" s="41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</row>
    <row r="137" spans="1:65" s="11" customFormat="1" ht="29.25" customHeight="1" x14ac:dyDescent="0.2">
      <c r="A137" s="121"/>
      <c r="B137" s="122"/>
      <c r="C137" s="123" t="s">
        <v>133</v>
      </c>
      <c r="D137" s="124" t="s">
        <v>65</v>
      </c>
      <c r="E137" s="124" t="s">
        <v>61</v>
      </c>
      <c r="F137" s="124" t="s">
        <v>62</v>
      </c>
      <c r="G137" s="124" t="s">
        <v>134</v>
      </c>
      <c r="H137" s="124" t="s">
        <v>135</v>
      </c>
      <c r="I137" s="124" t="s">
        <v>136</v>
      </c>
      <c r="J137" s="124" t="s">
        <v>111</v>
      </c>
      <c r="K137" s="125" t="s">
        <v>137</v>
      </c>
      <c r="L137" s="126"/>
      <c r="M137" s="61" t="s">
        <v>1</v>
      </c>
      <c r="N137" s="62" t="s">
        <v>44</v>
      </c>
      <c r="O137" s="62" t="s">
        <v>138</v>
      </c>
      <c r="P137" s="62" t="s">
        <v>139</v>
      </c>
      <c r="Q137" s="62" t="s">
        <v>140</v>
      </c>
      <c r="R137" s="62" t="s">
        <v>141</v>
      </c>
      <c r="S137" s="62" t="s">
        <v>142</v>
      </c>
      <c r="T137" s="63" t="s">
        <v>143</v>
      </c>
      <c r="U137" s="121"/>
      <c r="V137" s="121"/>
      <c r="W137" s="121"/>
      <c r="X137" s="121"/>
      <c r="Y137" s="121"/>
      <c r="Z137" s="121"/>
      <c r="AA137" s="121"/>
      <c r="AB137" s="121"/>
      <c r="AC137" s="121"/>
      <c r="AD137" s="121"/>
      <c r="AE137" s="121"/>
    </row>
    <row r="138" spans="1:65" s="2" customFormat="1" ht="22.9" customHeight="1" x14ac:dyDescent="0.25">
      <c r="A138" s="31"/>
      <c r="B138" s="32"/>
      <c r="C138" s="68" t="s">
        <v>144</v>
      </c>
      <c r="D138" s="31"/>
      <c r="E138" s="31"/>
      <c r="F138" s="31"/>
      <c r="G138" s="31"/>
      <c r="H138" s="31"/>
      <c r="I138" s="31"/>
      <c r="J138" s="127">
        <f>BK138</f>
        <v>0</v>
      </c>
      <c r="K138" s="31"/>
      <c r="L138" s="32"/>
      <c r="M138" s="64"/>
      <c r="N138" s="55"/>
      <c r="O138" s="65"/>
      <c r="P138" s="128">
        <f>P139+P405+P453</f>
        <v>1485.0829570000001</v>
      </c>
      <c r="Q138" s="65"/>
      <c r="R138" s="128">
        <f>R139+R405+R453</f>
        <v>838.95011476000025</v>
      </c>
      <c r="S138" s="65"/>
      <c r="T138" s="129">
        <f>T139+T405+T453</f>
        <v>234.85074499999999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8" t="s">
        <v>79</v>
      </c>
      <c r="AU138" s="18" t="s">
        <v>113</v>
      </c>
      <c r="BK138" s="130">
        <f>BK139+BK405+BK453</f>
        <v>0</v>
      </c>
    </row>
    <row r="139" spans="1:65" s="12" customFormat="1" ht="25.9" customHeight="1" x14ac:dyDescent="0.2">
      <c r="B139" s="131"/>
      <c r="D139" s="132" t="s">
        <v>79</v>
      </c>
      <c r="E139" s="133" t="s">
        <v>145</v>
      </c>
      <c r="F139" s="133" t="s">
        <v>146</v>
      </c>
      <c r="J139" s="134">
        <f>BK139</f>
        <v>0</v>
      </c>
      <c r="L139" s="131"/>
      <c r="M139" s="135"/>
      <c r="N139" s="136"/>
      <c r="O139" s="136"/>
      <c r="P139" s="137">
        <f>P140+P223+P257+P261+P314+P331+P336+P396+P403</f>
        <v>1473.6777070000001</v>
      </c>
      <c r="Q139" s="136"/>
      <c r="R139" s="137">
        <f>R140+R223+R257+R261+R314+R331+R336+R396+R403</f>
        <v>838.91912566000019</v>
      </c>
      <c r="S139" s="136"/>
      <c r="T139" s="138">
        <f>T140+T223+T257+T261+T314+T331+T336+T396+T403</f>
        <v>234.84232499999999</v>
      </c>
      <c r="AR139" s="132" t="s">
        <v>87</v>
      </c>
      <c r="AT139" s="139" t="s">
        <v>79</v>
      </c>
      <c r="AU139" s="139" t="s">
        <v>80</v>
      </c>
      <c r="AY139" s="132" t="s">
        <v>147</v>
      </c>
      <c r="BK139" s="140">
        <f>BK140+BK223+BK257+BK261+BK314+BK331+BK336+BK396+BK403</f>
        <v>0</v>
      </c>
    </row>
    <row r="140" spans="1:65" s="12" customFormat="1" ht="22.9" customHeight="1" x14ac:dyDescent="0.2">
      <c r="B140" s="131"/>
      <c r="D140" s="132" t="s">
        <v>79</v>
      </c>
      <c r="E140" s="141" t="s">
        <v>87</v>
      </c>
      <c r="F140" s="141" t="s">
        <v>148</v>
      </c>
      <c r="J140" s="142">
        <f>BK140</f>
        <v>0</v>
      </c>
      <c r="L140" s="131"/>
      <c r="M140" s="135"/>
      <c r="N140" s="136"/>
      <c r="O140" s="136"/>
      <c r="P140" s="137">
        <f>SUM(P141:P222)</f>
        <v>189.50269900000001</v>
      </c>
      <c r="Q140" s="136"/>
      <c r="R140" s="137">
        <f>SUM(R141:R222)</f>
        <v>2.16</v>
      </c>
      <c r="S140" s="136"/>
      <c r="T140" s="138">
        <f>SUM(T141:T222)</f>
        <v>227.60057499999999</v>
      </c>
      <c r="AR140" s="132" t="s">
        <v>87</v>
      </c>
      <c r="AT140" s="139" t="s">
        <v>79</v>
      </c>
      <c r="AU140" s="139" t="s">
        <v>87</v>
      </c>
      <c r="AY140" s="132" t="s">
        <v>147</v>
      </c>
      <c r="BK140" s="140">
        <f>SUM(BK141:BK222)</f>
        <v>0</v>
      </c>
    </row>
    <row r="141" spans="1:65" s="2" customFormat="1" ht="16.5" customHeight="1" x14ac:dyDescent="0.2">
      <c r="A141" s="31"/>
      <c r="B141" s="143"/>
      <c r="C141" s="144" t="s">
        <v>87</v>
      </c>
      <c r="D141" s="144" t="s">
        <v>149</v>
      </c>
      <c r="E141" s="145" t="s">
        <v>150</v>
      </c>
      <c r="F141" s="146" t="s">
        <v>151</v>
      </c>
      <c r="G141" s="147" t="s">
        <v>152</v>
      </c>
      <c r="H141" s="148">
        <v>3.6</v>
      </c>
      <c r="I141" s="149"/>
      <c r="J141" s="149">
        <f>ROUND(I141*H141,2)</f>
        <v>0</v>
      </c>
      <c r="K141" s="146" t="s">
        <v>153</v>
      </c>
      <c r="L141" s="32"/>
      <c r="M141" s="150" t="s">
        <v>1</v>
      </c>
      <c r="N141" s="151" t="s">
        <v>45</v>
      </c>
      <c r="O141" s="152">
        <v>0.20799999999999999</v>
      </c>
      <c r="P141" s="152">
        <f>O141*H141</f>
        <v>0.74880000000000002</v>
      </c>
      <c r="Q141" s="152">
        <v>0</v>
      </c>
      <c r="R141" s="152">
        <f>Q141*H141</f>
        <v>0</v>
      </c>
      <c r="S141" s="152">
        <v>0.255</v>
      </c>
      <c r="T141" s="153">
        <f>S141*H141</f>
        <v>0.91800000000000004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54" t="s">
        <v>154</v>
      </c>
      <c r="AT141" s="154" t="s">
        <v>149</v>
      </c>
      <c r="AU141" s="154" t="s">
        <v>89</v>
      </c>
      <c r="AY141" s="18" t="s">
        <v>147</v>
      </c>
      <c r="BE141" s="155">
        <f>IF(N141="základní",J141,0)</f>
        <v>0</v>
      </c>
      <c r="BF141" s="155">
        <f>IF(N141="snížená",J141,0)</f>
        <v>0</v>
      </c>
      <c r="BG141" s="155">
        <f>IF(N141="zákl. přenesená",J141,0)</f>
        <v>0</v>
      </c>
      <c r="BH141" s="155">
        <f>IF(N141="sníž. přenesená",J141,0)</f>
        <v>0</v>
      </c>
      <c r="BI141" s="155">
        <f>IF(N141="nulová",J141,0)</f>
        <v>0</v>
      </c>
      <c r="BJ141" s="18" t="s">
        <v>87</v>
      </c>
      <c r="BK141" s="155">
        <f>ROUND(I141*H141,2)</f>
        <v>0</v>
      </c>
      <c r="BL141" s="18" t="s">
        <v>154</v>
      </c>
      <c r="BM141" s="154" t="s">
        <v>155</v>
      </c>
    </row>
    <row r="142" spans="1:65" s="13" customFormat="1" x14ac:dyDescent="0.2">
      <c r="B142" s="156"/>
      <c r="D142" s="157" t="s">
        <v>156</v>
      </c>
      <c r="E142" s="158" t="s">
        <v>1</v>
      </c>
      <c r="F142" s="159" t="s">
        <v>157</v>
      </c>
      <c r="H142" s="160">
        <v>3.6</v>
      </c>
      <c r="L142" s="156"/>
      <c r="M142" s="161"/>
      <c r="N142" s="162"/>
      <c r="O142" s="162"/>
      <c r="P142" s="162"/>
      <c r="Q142" s="162"/>
      <c r="R142" s="162"/>
      <c r="S142" s="162"/>
      <c r="T142" s="163"/>
      <c r="AT142" s="158" t="s">
        <v>156</v>
      </c>
      <c r="AU142" s="158" t="s">
        <v>89</v>
      </c>
      <c r="AV142" s="13" t="s">
        <v>89</v>
      </c>
      <c r="AW142" s="13" t="s">
        <v>36</v>
      </c>
      <c r="AX142" s="13" t="s">
        <v>80</v>
      </c>
      <c r="AY142" s="158" t="s">
        <v>147</v>
      </c>
    </row>
    <row r="143" spans="1:65" s="14" customFormat="1" x14ac:dyDescent="0.2">
      <c r="B143" s="164"/>
      <c r="D143" s="157" t="s">
        <v>156</v>
      </c>
      <c r="E143" s="165" t="s">
        <v>1</v>
      </c>
      <c r="F143" s="166" t="s">
        <v>158</v>
      </c>
      <c r="H143" s="167">
        <v>3.6</v>
      </c>
      <c r="L143" s="164"/>
      <c r="M143" s="168"/>
      <c r="N143" s="169"/>
      <c r="O143" s="169"/>
      <c r="P143" s="169"/>
      <c r="Q143" s="169"/>
      <c r="R143" s="169"/>
      <c r="S143" s="169"/>
      <c r="T143" s="170"/>
      <c r="AT143" s="165" t="s">
        <v>156</v>
      </c>
      <c r="AU143" s="165" t="s">
        <v>89</v>
      </c>
      <c r="AV143" s="14" t="s">
        <v>154</v>
      </c>
      <c r="AW143" s="14" t="s">
        <v>36</v>
      </c>
      <c r="AX143" s="14" t="s">
        <v>87</v>
      </c>
      <c r="AY143" s="165" t="s">
        <v>147</v>
      </c>
    </row>
    <row r="144" spans="1:65" s="2" customFormat="1" ht="16.5" customHeight="1" x14ac:dyDescent="0.2">
      <c r="A144" s="31"/>
      <c r="B144" s="143"/>
      <c r="C144" s="144" t="s">
        <v>89</v>
      </c>
      <c r="D144" s="144" t="s">
        <v>149</v>
      </c>
      <c r="E144" s="145" t="s">
        <v>159</v>
      </c>
      <c r="F144" s="146" t="s">
        <v>160</v>
      </c>
      <c r="G144" s="147" t="s">
        <v>152</v>
      </c>
      <c r="H144" s="148">
        <v>13.606999999999999</v>
      </c>
      <c r="I144" s="149"/>
      <c r="J144" s="149">
        <f>ROUND(I144*H144,2)</f>
        <v>0</v>
      </c>
      <c r="K144" s="146" t="s">
        <v>153</v>
      </c>
      <c r="L144" s="32"/>
      <c r="M144" s="150" t="s">
        <v>1</v>
      </c>
      <c r="N144" s="151" t="s">
        <v>45</v>
      </c>
      <c r="O144" s="152">
        <v>0.34399999999999997</v>
      </c>
      <c r="P144" s="152">
        <f>O144*H144</f>
        <v>4.680807999999999</v>
      </c>
      <c r="Q144" s="152">
        <v>0</v>
      </c>
      <c r="R144" s="152">
        <f>Q144*H144</f>
        <v>0</v>
      </c>
      <c r="S144" s="152">
        <v>0.29499999999999998</v>
      </c>
      <c r="T144" s="153">
        <f>S144*H144</f>
        <v>4.0140649999999996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54" t="s">
        <v>154</v>
      </c>
      <c r="AT144" s="154" t="s">
        <v>149</v>
      </c>
      <c r="AU144" s="154" t="s">
        <v>89</v>
      </c>
      <c r="AY144" s="18" t="s">
        <v>147</v>
      </c>
      <c r="BE144" s="155">
        <f>IF(N144="základní",J144,0)</f>
        <v>0</v>
      </c>
      <c r="BF144" s="155">
        <f>IF(N144="snížená",J144,0)</f>
        <v>0</v>
      </c>
      <c r="BG144" s="155">
        <f>IF(N144="zákl. přenesená",J144,0)</f>
        <v>0</v>
      </c>
      <c r="BH144" s="155">
        <f>IF(N144="sníž. přenesená",J144,0)</f>
        <v>0</v>
      </c>
      <c r="BI144" s="155">
        <f>IF(N144="nulová",J144,0)</f>
        <v>0</v>
      </c>
      <c r="BJ144" s="18" t="s">
        <v>87</v>
      </c>
      <c r="BK144" s="155">
        <f>ROUND(I144*H144,2)</f>
        <v>0</v>
      </c>
      <c r="BL144" s="18" t="s">
        <v>154</v>
      </c>
      <c r="BM144" s="154" t="s">
        <v>161</v>
      </c>
    </row>
    <row r="145" spans="1:65" s="13" customFormat="1" x14ac:dyDescent="0.2">
      <c r="B145" s="156"/>
      <c r="D145" s="157" t="s">
        <v>156</v>
      </c>
      <c r="E145" s="158" t="s">
        <v>1</v>
      </c>
      <c r="F145" s="159" t="s">
        <v>162</v>
      </c>
      <c r="H145" s="160">
        <v>13.606999999999999</v>
      </c>
      <c r="L145" s="156"/>
      <c r="M145" s="161"/>
      <c r="N145" s="162"/>
      <c r="O145" s="162"/>
      <c r="P145" s="162"/>
      <c r="Q145" s="162"/>
      <c r="R145" s="162"/>
      <c r="S145" s="162"/>
      <c r="T145" s="163"/>
      <c r="AT145" s="158" t="s">
        <v>156</v>
      </c>
      <c r="AU145" s="158" t="s">
        <v>89</v>
      </c>
      <c r="AV145" s="13" t="s">
        <v>89</v>
      </c>
      <c r="AW145" s="13" t="s">
        <v>36</v>
      </c>
      <c r="AX145" s="13" t="s">
        <v>80</v>
      </c>
      <c r="AY145" s="158" t="s">
        <v>147</v>
      </c>
    </row>
    <row r="146" spans="1:65" s="14" customFormat="1" x14ac:dyDescent="0.2">
      <c r="B146" s="164"/>
      <c r="D146" s="157" t="s">
        <v>156</v>
      </c>
      <c r="E146" s="165" t="s">
        <v>1</v>
      </c>
      <c r="F146" s="166" t="s">
        <v>158</v>
      </c>
      <c r="H146" s="167">
        <v>13.606999999999999</v>
      </c>
      <c r="L146" s="164"/>
      <c r="M146" s="168"/>
      <c r="N146" s="169"/>
      <c r="O146" s="169"/>
      <c r="P146" s="169"/>
      <c r="Q146" s="169"/>
      <c r="R146" s="169"/>
      <c r="S146" s="169"/>
      <c r="T146" s="170"/>
      <c r="AT146" s="165" t="s">
        <v>156</v>
      </c>
      <c r="AU146" s="165" t="s">
        <v>89</v>
      </c>
      <c r="AV146" s="14" t="s">
        <v>154</v>
      </c>
      <c r="AW146" s="14" t="s">
        <v>36</v>
      </c>
      <c r="AX146" s="14" t="s">
        <v>87</v>
      </c>
      <c r="AY146" s="165" t="s">
        <v>147</v>
      </c>
    </row>
    <row r="147" spans="1:65" s="2" customFormat="1" ht="16.5" customHeight="1" x14ac:dyDescent="0.2">
      <c r="A147" s="31"/>
      <c r="B147" s="143"/>
      <c r="C147" s="144" t="s">
        <v>163</v>
      </c>
      <c r="D147" s="144" t="s">
        <v>149</v>
      </c>
      <c r="E147" s="145" t="s">
        <v>164</v>
      </c>
      <c r="F147" s="146" t="s">
        <v>165</v>
      </c>
      <c r="G147" s="147" t="s">
        <v>152</v>
      </c>
      <c r="H147" s="148">
        <v>3.6</v>
      </c>
      <c r="I147" s="149"/>
      <c r="J147" s="149">
        <f>ROUND(I147*H147,2)</f>
        <v>0</v>
      </c>
      <c r="K147" s="146" t="s">
        <v>153</v>
      </c>
      <c r="L147" s="32"/>
      <c r="M147" s="150" t="s">
        <v>1</v>
      </c>
      <c r="N147" s="151" t="s">
        <v>45</v>
      </c>
      <c r="O147" s="152">
        <v>0.69499999999999995</v>
      </c>
      <c r="P147" s="152">
        <f>O147*H147</f>
        <v>2.5019999999999998</v>
      </c>
      <c r="Q147" s="152">
        <v>0</v>
      </c>
      <c r="R147" s="152">
        <f>Q147*H147</f>
        <v>0</v>
      </c>
      <c r="S147" s="152">
        <v>0.28999999999999998</v>
      </c>
      <c r="T147" s="153">
        <f>S147*H147</f>
        <v>1.044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54" t="s">
        <v>154</v>
      </c>
      <c r="AT147" s="154" t="s">
        <v>149</v>
      </c>
      <c r="AU147" s="154" t="s">
        <v>89</v>
      </c>
      <c r="AY147" s="18" t="s">
        <v>147</v>
      </c>
      <c r="BE147" s="155">
        <f>IF(N147="základní",J147,0)</f>
        <v>0</v>
      </c>
      <c r="BF147" s="155">
        <f>IF(N147="snížená",J147,0)</f>
        <v>0</v>
      </c>
      <c r="BG147" s="155">
        <f>IF(N147="zákl. přenesená",J147,0)</f>
        <v>0</v>
      </c>
      <c r="BH147" s="155">
        <f>IF(N147="sníž. přenesená",J147,0)</f>
        <v>0</v>
      </c>
      <c r="BI147" s="155">
        <f>IF(N147="nulová",J147,0)</f>
        <v>0</v>
      </c>
      <c r="BJ147" s="18" t="s">
        <v>87</v>
      </c>
      <c r="BK147" s="155">
        <f>ROUND(I147*H147,2)</f>
        <v>0</v>
      </c>
      <c r="BL147" s="18" t="s">
        <v>154</v>
      </c>
      <c r="BM147" s="154" t="s">
        <v>166</v>
      </c>
    </row>
    <row r="148" spans="1:65" s="13" customFormat="1" x14ac:dyDescent="0.2">
      <c r="B148" s="156"/>
      <c r="D148" s="157" t="s">
        <v>156</v>
      </c>
      <c r="E148" s="158" t="s">
        <v>1</v>
      </c>
      <c r="F148" s="159" t="s">
        <v>157</v>
      </c>
      <c r="H148" s="160">
        <v>3.6</v>
      </c>
      <c r="L148" s="156"/>
      <c r="M148" s="161"/>
      <c r="N148" s="162"/>
      <c r="O148" s="162"/>
      <c r="P148" s="162"/>
      <c r="Q148" s="162"/>
      <c r="R148" s="162"/>
      <c r="S148" s="162"/>
      <c r="T148" s="163"/>
      <c r="AT148" s="158" t="s">
        <v>156</v>
      </c>
      <c r="AU148" s="158" t="s">
        <v>89</v>
      </c>
      <c r="AV148" s="13" t="s">
        <v>89</v>
      </c>
      <c r="AW148" s="13" t="s">
        <v>36</v>
      </c>
      <c r="AX148" s="13" t="s">
        <v>80</v>
      </c>
      <c r="AY148" s="158" t="s">
        <v>147</v>
      </c>
    </row>
    <row r="149" spans="1:65" s="14" customFormat="1" x14ac:dyDescent="0.2">
      <c r="B149" s="164"/>
      <c r="D149" s="157" t="s">
        <v>156</v>
      </c>
      <c r="E149" s="165" t="s">
        <v>1</v>
      </c>
      <c r="F149" s="166" t="s">
        <v>158</v>
      </c>
      <c r="H149" s="167">
        <v>3.6</v>
      </c>
      <c r="L149" s="164"/>
      <c r="M149" s="168"/>
      <c r="N149" s="169"/>
      <c r="O149" s="169"/>
      <c r="P149" s="169"/>
      <c r="Q149" s="169"/>
      <c r="R149" s="169"/>
      <c r="S149" s="169"/>
      <c r="T149" s="170"/>
      <c r="AT149" s="165" t="s">
        <v>156</v>
      </c>
      <c r="AU149" s="165" t="s">
        <v>89</v>
      </c>
      <c r="AV149" s="14" t="s">
        <v>154</v>
      </c>
      <c r="AW149" s="14" t="s">
        <v>36</v>
      </c>
      <c r="AX149" s="14" t="s">
        <v>87</v>
      </c>
      <c r="AY149" s="165" t="s">
        <v>147</v>
      </c>
    </row>
    <row r="150" spans="1:65" s="2" customFormat="1" ht="16.5" customHeight="1" x14ac:dyDescent="0.2">
      <c r="A150" s="31"/>
      <c r="B150" s="143"/>
      <c r="C150" s="144" t="s">
        <v>154</v>
      </c>
      <c r="D150" s="144" t="s">
        <v>149</v>
      </c>
      <c r="E150" s="145" t="s">
        <v>167</v>
      </c>
      <c r="F150" s="146" t="s">
        <v>168</v>
      </c>
      <c r="G150" s="147" t="s">
        <v>152</v>
      </c>
      <c r="H150" s="148">
        <v>13.606999999999999</v>
      </c>
      <c r="I150" s="149"/>
      <c r="J150" s="149">
        <f>ROUND(I150*H150,2)</f>
        <v>0</v>
      </c>
      <c r="K150" s="146" t="s">
        <v>153</v>
      </c>
      <c r="L150" s="32"/>
      <c r="M150" s="150" t="s">
        <v>1</v>
      </c>
      <c r="N150" s="151" t="s">
        <v>45</v>
      </c>
      <c r="O150" s="152">
        <v>1.373</v>
      </c>
      <c r="P150" s="152">
        <f>O150*H150</f>
        <v>18.682410999999998</v>
      </c>
      <c r="Q150" s="152">
        <v>0</v>
      </c>
      <c r="R150" s="152">
        <f>Q150*H150</f>
        <v>0</v>
      </c>
      <c r="S150" s="152">
        <v>0.57999999999999996</v>
      </c>
      <c r="T150" s="153">
        <f>S150*H150</f>
        <v>7.892059999999999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54" t="s">
        <v>154</v>
      </c>
      <c r="AT150" s="154" t="s">
        <v>149</v>
      </c>
      <c r="AU150" s="154" t="s">
        <v>89</v>
      </c>
      <c r="AY150" s="18" t="s">
        <v>147</v>
      </c>
      <c r="BE150" s="155">
        <f>IF(N150="základní",J150,0)</f>
        <v>0</v>
      </c>
      <c r="BF150" s="155">
        <f>IF(N150="snížená",J150,0)</f>
        <v>0</v>
      </c>
      <c r="BG150" s="155">
        <f>IF(N150="zákl. přenesená",J150,0)</f>
        <v>0</v>
      </c>
      <c r="BH150" s="155">
        <f>IF(N150="sníž. přenesená",J150,0)</f>
        <v>0</v>
      </c>
      <c r="BI150" s="155">
        <f>IF(N150="nulová",J150,0)</f>
        <v>0</v>
      </c>
      <c r="BJ150" s="18" t="s">
        <v>87</v>
      </c>
      <c r="BK150" s="155">
        <f>ROUND(I150*H150,2)</f>
        <v>0</v>
      </c>
      <c r="BL150" s="18" t="s">
        <v>154</v>
      </c>
      <c r="BM150" s="154" t="s">
        <v>169</v>
      </c>
    </row>
    <row r="151" spans="1:65" s="2" customFormat="1" ht="16.5" customHeight="1" x14ac:dyDescent="0.2">
      <c r="A151" s="31"/>
      <c r="B151" s="143"/>
      <c r="C151" s="144" t="s">
        <v>170</v>
      </c>
      <c r="D151" s="144" t="s">
        <v>149</v>
      </c>
      <c r="E151" s="145" t="s">
        <v>171</v>
      </c>
      <c r="F151" s="146" t="s">
        <v>172</v>
      </c>
      <c r="G151" s="147" t="s">
        <v>152</v>
      </c>
      <c r="H151" s="148">
        <v>702.3</v>
      </c>
      <c r="I151" s="149"/>
      <c r="J151" s="149">
        <f>ROUND(I151*H151,2)</f>
        <v>0</v>
      </c>
      <c r="K151" s="146" t="s">
        <v>153</v>
      </c>
      <c r="L151" s="32"/>
      <c r="M151" s="150" t="s">
        <v>1</v>
      </c>
      <c r="N151" s="151" t="s">
        <v>45</v>
      </c>
      <c r="O151" s="152">
        <v>3.3000000000000002E-2</v>
      </c>
      <c r="P151" s="152">
        <f>O151*H151</f>
        <v>23.175899999999999</v>
      </c>
      <c r="Q151" s="152">
        <v>0</v>
      </c>
      <c r="R151" s="152">
        <f>Q151*H151</f>
        <v>0</v>
      </c>
      <c r="S151" s="152">
        <v>0.18</v>
      </c>
      <c r="T151" s="153">
        <f>S151*H151</f>
        <v>126.41399999999999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54" t="s">
        <v>154</v>
      </c>
      <c r="AT151" s="154" t="s">
        <v>149</v>
      </c>
      <c r="AU151" s="154" t="s">
        <v>89</v>
      </c>
      <c r="AY151" s="18" t="s">
        <v>147</v>
      </c>
      <c r="BE151" s="155">
        <f>IF(N151="základní",J151,0)</f>
        <v>0</v>
      </c>
      <c r="BF151" s="155">
        <f>IF(N151="snížená",J151,0)</f>
        <v>0</v>
      </c>
      <c r="BG151" s="155">
        <f>IF(N151="zákl. přenesená",J151,0)</f>
        <v>0</v>
      </c>
      <c r="BH151" s="155">
        <f>IF(N151="sníž. přenesená",J151,0)</f>
        <v>0</v>
      </c>
      <c r="BI151" s="155">
        <f>IF(N151="nulová",J151,0)</f>
        <v>0</v>
      </c>
      <c r="BJ151" s="18" t="s">
        <v>87</v>
      </c>
      <c r="BK151" s="155">
        <f>ROUND(I151*H151,2)</f>
        <v>0</v>
      </c>
      <c r="BL151" s="18" t="s">
        <v>154</v>
      </c>
      <c r="BM151" s="154" t="s">
        <v>173</v>
      </c>
    </row>
    <row r="152" spans="1:65" s="15" customFormat="1" x14ac:dyDescent="0.2">
      <c r="B152" s="171"/>
      <c r="D152" s="157" t="s">
        <v>156</v>
      </c>
      <c r="E152" s="172" t="s">
        <v>1</v>
      </c>
      <c r="F152" s="173" t="s">
        <v>174</v>
      </c>
      <c r="H152" s="172" t="s">
        <v>1</v>
      </c>
      <c r="L152" s="171"/>
      <c r="M152" s="174"/>
      <c r="N152" s="175"/>
      <c r="O152" s="175"/>
      <c r="P152" s="175"/>
      <c r="Q152" s="175"/>
      <c r="R152" s="175"/>
      <c r="S152" s="175"/>
      <c r="T152" s="176"/>
      <c r="AT152" s="172" t="s">
        <v>156</v>
      </c>
      <c r="AU152" s="172" t="s">
        <v>89</v>
      </c>
      <c r="AV152" s="15" t="s">
        <v>87</v>
      </c>
      <c r="AW152" s="15" t="s">
        <v>36</v>
      </c>
      <c r="AX152" s="15" t="s">
        <v>80</v>
      </c>
      <c r="AY152" s="172" t="s">
        <v>147</v>
      </c>
    </row>
    <row r="153" spans="1:65" s="13" customFormat="1" x14ac:dyDescent="0.2">
      <c r="B153" s="156"/>
      <c r="D153" s="157" t="s">
        <v>156</v>
      </c>
      <c r="E153" s="158" t="s">
        <v>1</v>
      </c>
      <c r="F153" s="159" t="s">
        <v>175</v>
      </c>
      <c r="H153" s="160">
        <v>702.3</v>
      </c>
      <c r="L153" s="156"/>
      <c r="M153" s="161"/>
      <c r="N153" s="162"/>
      <c r="O153" s="162"/>
      <c r="P153" s="162"/>
      <c r="Q153" s="162"/>
      <c r="R153" s="162"/>
      <c r="S153" s="162"/>
      <c r="T153" s="163"/>
      <c r="AT153" s="158" t="s">
        <v>156</v>
      </c>
      <c r="AU153" s="158" t="s">
        <v>89</v>
      </c>
      <c r="AV153" s="13" t="s">
        <v>89</v>
      </c>
      <c r="AW153" s="13" t="s">
        <v>36</v>
      </c>
      <c r="AX153" s="13" t="s">
        <v>80</v>
      </c>
      <c r="AY153" s="158" t="s">
        <v>147</v>
      </c>
    </row>
    <row r="154" spans="1:65" s="14" customFormat="1" x14ac:dyDescent="0.2">
      <c r="B154" s="164"/>
      <c r="D154" s="157" t="s">
        <v>156</v>
      </c>
      <c r="E154" s="165" t="s">
        <v>1</v>
      </c>
      <c r="F154" s="166" t="s">
        <v>158</v>
      </c>
      <c r="H154" s="167">
        <v>702.3</v>
      </c>
      <c r="L154" s="164"/>
      <c r="M154" s="168"/>
      <c r="N154" s="169"/>
      <c r="O154" s="169"/>
      <c r="P154" s="169"/>
      <c r="Q154" s="169"/>
      <c r="R154" s="169"/>
      <c r="S154" s="169"/>
      <c r="T154" s="170"/>
      <c r="AT154" s="165" t="s">
        <v>156</v>
      </c>
      <c r="AU154" s="165" t="s">
        <v>89</v>
      </c>
      <c r="AV154" s="14" t="s">
        <v>154</v>
      </c>
      <c r="AW154" s="14" t="s">
        <v>36</v>
      </c>
      <c r="AX154" s="14" t="s">
        <v>87</v>
      </c>
      <c r="AY154" s="165" t="s">
        <v>147</v>
      </c>
    </row>
    <row r="155" spans="1:65" s="2" customFormat="1" ht="16.5" customHeight="1" x14ac:dyDescent="0.2">
      <c r="A155" s="31"/>
      <c r="B155" s="143"/>
      <c r="C155" s="144" t="s">
        <v>176</v>
      </c>
      <c r="D155" s="144" t="s">
        <v>149</v>
      </c>
      <c r="E155" s="145" t="s">
        <v>177</v>
      </c>
      <c r="F155" s="146" t="s">
        <v>178</v>
      </c>
      <c r="G155" s="147" t="s">
        <v>152</v>
      </c>
      <c r="H155" s="148">
        <v>702.3</v>
      </c>
      <c r="I155" s="149"/>
      <c r="J155" s="149">
        <f>ROUND(I155*H155,2)</f>
        <v>0</v>
      </c>
      <c r="K155" s="146" t="s">
        <v>153</v>
      </c>
      <c r="L155" s="32"/>
      <c r="M155" s="150" t="s">
        <v>1</v>
      </c>
      <c r="N155" s="151" t="s">
        <v>45</v>
      </c>
      <c r="O155" s="152">
        <v>5.7000000000000002E-2</v>
      </c>
      <c r="P155" s="152">
        <f>O155*H155</f>
        <v>40.031100000000002</v>
      </c>
      <c r="Q155" s="152">
        <v>0</v>
      </c>
      <c r="R155" s="152">
        <f>Q155*H155</f>
        <v>0</v>
      </c>
      <c r="S155" s="152">
        <v>9.8000000000000004E-2</v>
      </c>
      <c r="T155" s="153">
        <f>S155*H155</f>
        <v>68.825400000000002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54" t="s">
        <v>154</v>
      </c>
      <c r="AT155" s="154" t="s">
        <v>149</v>
      </c>
      <c r="AU155" s="154" t="s">
        <v>89</v>
      </c>
      <c r="AY155" s="18" t="s">
        <v>147</v>
      </c>
      <c r="BE155" s="155">
        <f>IF(N155="základní",J155,0)</f>
        <v>0</v>
      </c>
      <c r="BF155" s="155">
        <f>IF(N155="snížená",J155,0)</f>
        <v>0</v>
      </c>
      <c r="BG155" s="155">
        <f>IF(N155="zákl. přenesená",J155,0)</f>
        <v>0</v>
      </c>
      <c r="BH155" s="155">
        <f>IF(N155="sníž. přenesená",J155,0)</f>
        <v>0</v>
      </c>
      <c r="BI155" s="155">
        <f>IF(N155="nulová",J155,0)</f>
        <v>0</v>
      </c>
      <c r="BJ155" s="18" t="s">
        <v>87</v>
      </c>
      <c r="BK155" s="155">
        <f>ROUND(I155*H155,2)</f>
        <v>0</v>
      </c>
      <c r="BL155" s="18" t="s">
        <v>154</v>
      </c>
      <c r="BM155" s="154" t="s">
        <v>179</v>
      </c>
    </row>
    <row r="156" spans="1:65" s="15" customFormat="1" x14ac:dyDescent="0.2">
      <c r="B156" s="171"/>
      <c r="D156" s="157" t="s">
        <v>156</v>
      </c>
      <c r="E156" s="172" t="s">
        <v>1</v>
      </c>
      <c r="F156" s="173" t="s">
        <v>174</v>
      </c>
      <c r="H156" s="172" t="s">
        <v>1</v>
      </c>
      <c r="L156" s="171"/>
      <c r="M156" s="174"/>
      <c r="N156" s="175"/>
      <c r="O156" s="175"/>
      <c r="P156" s="175"/>
      <c r="Q156" s="175"/>
      <c r="R156" s="175"/>
      <c r="S156" s="175"/>
      <c r="T156" s="176"/>
      <c r="AT156" s="172" t="s">
        <v>156</v>
      </c>
      <c r="AU156" s="172" t="s">
        <v>89</v>
      </c>
      <c r="AV156" s="15" t="s">
        <v>87</v>
      </c>
      <c r="AW156" s="15" t="s">
        <v>36</v>
      </c>
      <c r="AX156" s="15" t="s">
        <v>80</v>
      </c>
      <c r="AY156" s="172" t="s">
        <v>147</v>
      </c>
    </row>
    <row r="157" spans="1:65" s="13" customFormat="1" x14ac:dyDescent="0.2">
      <c r="B157" s="156"/>
      <c r="D157" s="157" t="s">
        <v>156</v>
      </c>
      <c r="E157" s="158" t="s">
        <v>1</v>
      </c>
      <c r="F157" s="159" t="s">
        <v>175</v>
      </c>
      <c r="H157" s="160">
        <v>702.3</v>
      </c>
      <c r="L157" s="156"/>
      <c r="M157" s="161"/>
      <c r="N157" s="162"/>
      <c r="O157" s="162"/>
      <c r="P157" s="162"/>
      <c r="Q157" s="162"/>
      <c r="R157" s="162"/>
      <c r="S157" s="162"/>
      <c r="T157" s="163"/>
      <c r="AT157" s="158" t="s">
        <v>156</v>
      </c>
      <c r="AU157" s="158" t="s">
        <v>89</v>
      </c>
      <c r="AV157" s="13" t="s">
        <v>89</v>
      </c>
      <c r="AW157" s="13" t="s">
        <v>36</v>
      </c>
      <c r="AX157" s="13" t="s">
        <v>80</v>
      </c>
      <c r="AY157" s="158" t="s">
        <v>147</v>
      </c>
    </row>
    <row r="158" spans="1:65" s="14" customFormat="1" x14ac:dyDescent="0.2">
      <c r="B158" s="164"/>
      <c r="D158" s="157" t="s">
        <v>156</v>
      </c>
      <c r="E158" s="165" t="s">
        <v>1</v>
      </c>
      <c r="F158" s="166" t="s">
        <v>158</v>
      </c>
      <c r="H158" s="167">
        <v>702.3</v>
      </c>
      <c r="L158" s="164"/>
      <c r="M158" s="168"/>
      <c r="N158" s="169"/>
      <c r="O158" s="169"/>
      <c r="P158" s="169"/>
      <c r="Q158" s="169"/>
      <c r="R158" s="169"/>
      <c r="S158" s="169"/>
      <c r="T158" s="170"/>
      <c r="AT158" s="165" t="s">
        <v>156</v>
      </c>
      <c r="AU158" s="165" t="s">
        <v>89</v>
      </c>
      <c r="AV158" s="14" t="s">
        <v>154</v>
      </c>
      <c r="AW158" s="14" t="s">
        <v>36</v>
      </c>
      <c r="AX158" s="14" t="s">
        <v>87</v>
      </c>
      <c r="AY158" s="165" t="s">
        <v>147</v>
      </c>
    </row>
    <row r="159" spans="1:65" s="2" customFormat="1" ht="16.5" customHeight="1" x14ac:dyDescent="0.2">
      <c r="A159" s="31"/>
      <c r="B159" s="143"/>
      <c r="C159" s="144" t="s">
        <v>180</v>
      </c>
      <c r="D159" s="144" t="s">
        <v>149</v>
      </c>
      <c r="E159" s="145" t="s">
        <v>181</v>
      </c>
      <c r="F159" s="146" t="s">
        <v>182</v>
      </c>
      <c r="G159" s="147" t="s">
        <v>183</v>
      </c>
      <c r="H159" s="148">
        <v>90.21</v>
      </c>
      <c r="I159" s="149"/>
      <c r="J159" s="149">
        <f>ROUND(I159*H159,2)</f>
        <v>0</v>
      </c>
      <c r="K159" s="146" t="s">
        <v>153</v>
      </c>
      <c r="L159" s="32"/>
      <c r="M159" s="150" t="s">
        <v>1</v>
      </c>
      <c r="N159" s="151" t="s">
        <v>45</v>
      </c>
      <c r="O159" s="152">
        <v>0.13300000000000001</v>
      </c>
      <c r="P159" s="152">
        <f>O159*H159</f>
        <v>11.99793</v>
      </c>
      <c r="Q159" s="152">
        <v>0</v>
      </c>
      <c r="R159" s="152">
        <f>Q159*H159</f>
        <v>0</v>
      </c>
      <c r="S159" s="152">
        <v>0.20499999999999999</v>
      </c>
      <c r="T159" s="153">
        <f>S159*H159</f>
        <v>18.493049999999997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54" t="s">
        <v>154</v>
      </c>
      <c r="AT159" s="154" t="s">
        <v>149</v>
      </c>
      <c r="AU159" s="154" t="s">
        <v>89</v>
      </c>
      <c r="AY159" s="18" t="s">
        <v>147</v>
      </c>
      <c r="BE159" s="155">
        <f>IF(N159="základní",J159,0)</f>
        <v>0</v>
      </c>
      <c r="BF159" s="155">
        <f>IF(N159="snížená",J159,0)</f>
        <v>0</v>
      </c>
      <c r="BG159" s="155">
        <f>IF(N159="zákl. přenesená",J159,0)</f>
        <v>0</v>
      </c>
      <c r="BH159" s="155">
        <f>IF(N159="sníž. přenesená",J159,0)</f>
        <v>0</v>
      </c>
      <c r="BI159" s="155">
        <f>IF(N159="nulová",J159,0)</f>
        <v>0</v>
      </c>
      <c r="BJ159" s="18" t="s">
        <v>87</v>
      </c>
      <c r="BK159" s="155">
        <f>ROUND(I159*H159,2)</f>
        <v>0</v>
      </c>
      <c r="BL159" s="18" t="s">
        <v>154</v>
      </c>
      <c r="BM159" s="154" t="s">
        <v>184</v>
      </c>
    </row>
    <row r="160" spans="1:65" s="13" customFormat="1" x14ac:dyDescent="0.2">
      <c r="B160" s="156"/>
      <c r="D160" s="157" t="s">
        <v>156</v>
      </c>
      <c r="E160" s="158" t="s">
        <v>1</v>
      </c>
      <c r="F160" s="159" t="s">
        <v>185</v>
      </c>
      <c r="H160" s="160">
        <v>90.21</v>
      </c>
      <c r="L160" s="156"/>
      <c r="M160" s="161"/>
      <c r="N160" s="162"/>
      <c r="O160" s="162"/>
      <c r="P160" s="162"/>
      <c r="Q160" s="162"/>
      <c r="R160" s="162"/>
      <c r="S160" s="162"/>
      <c r="T160" s="163"/>
      <c r="AT160" s="158" t="s">
        <v>156</v>
      </c>
      <c r="AU160" s="158" t="s">
        <v>89</v>
      </c>
      <c r="AV160" s="13" t="s">
        <v>89</v>
      </c>
      <c r="AW160" s="13" t="s">
        <v>36</v>
      </c>
      <c r="AX160" s="13" t="s">
        <v>80</v>
      </c>
      <c r="AY160" s="158" t="s">
        <v>147</v>
      </c>
    </row>
    <row r="161" spans="1:65" s="14" customFormat="1" x14ac:dyDescent="0.2">
      <c r="B161" s="164"/>
      <c r="D161" s="157" t="s">
        <v>156</v>
      </c>
      <c r="E161" s="165" t="s">
        <v>1</v>
      </c>
      <c r="F161" s="166" t="s">
        <v>158</v>
      </c>
      <c r="H161" s="167">
        <v>90.21</v>
      </c>
      <c r="L161" s="164"/>
      <c r="M161" s="168"/>
      <c r="N161" s="169"/>
      <c r="O161" s="169"/>
      <c r="P161" s="169"/>
      <c r="Q161" s="169"/>
      <c r="R161" s="169"/>
      <c r="S161" s="169"/>
      <c r="T161" s="170"/>
      <c r="AT161" s="165" t="s">
        <v>156</v>
      </c>
      <c r="AU161" s="165" t="s">
        <v>89</v>
      </c>
      <c r="AV161" s="14" t="s">
        <v>154</v>
      </c>
      <c r="AW161" s="14" t="s">
        <v>36</v>
      </c>
      <c r="AX161" s="14" t="s">
        <v>87</v>
      </c>
      <c r="AY161" s="165" t="s">
        <v>147</v>
      </c>
    </row>
    <row r="162" spans="1:65" s="2" customFormat="1" ht="16.5" customHeight="1" x14ac:dyDescent="0.2">
      <c r="A162" s="31"/>
      <c r="B162" s="143"/>
      <c r="C162" s="144" t="s">
        <v>186</v>
      </c>
      <c r="D162" s="144" t="s">
        <v>149</v>
      </c>
      <c r="E162" s="145" t="s">
        <v>187</v>
      </c>
      <c r="F162" s="146" t="s">
        <v>188</v>
      </c>
      <c r="G162" s="147" t="s">
        <v>189</v>
      </c>
      <c r="H162" s="148">
        <v>7.0030000000000001</v>
      </c>
      <c r="I162" s="149"/>
      <c r="J162" s="149">
        <f>ROUND(I162*H162,2)</f>
        <v>0</v>
      </c>
      <c r="K162" s="146" t="s">
        <v>153</v>
      </c>
      <c r="L162" s="32"/>
      <c r="M162" s="150" t="s">
        <v>1</v>
      </c>
      <c r="N162" s="151" t="s">
        <v>45</v>
      </c>
      <c r="O162" s="152">
        <v>3.613</v>
      </c>
      <c r="P162" s="152">
        <f>O162*H162</f>
        <v>25.301839000000001</v>
      </c>
      <c r="Q162" s="152">
        <v>0</v>
      </c>
      <c r="R162" s="152">
        <f>Q162*H162</f>
        <v>0</v>
      </c>
      <c r="S162" s="152">
        <v>0</v>
      </c>
      <c r="T162" s="153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54" t="s">
        <v>154</v>
      </c>
      <c r="AT162" s="154" t="s">
        <v>149</v>
      </c>
      <c r="AU162" s="154" t="s">
        <v>89</v>
      </c>
      <c r="AY162" s="18" t="s">
        <v>147</v>
      </c>
      <c r="BE162" s="155">
        <f>IF(N162="základní",J162,0)</f>
        <v>0</v>
      </c>
      <c r="BF162" s="155">
        <f>IF(N162="snížená",J162,0)</f>
        <v>0</v>
      </c>
      <c r="BG162" s="155">
        <f>IF(N162="zákl. přenesená",J162,0)</f>
        <v>0</v>
      </c>
      <c r="BH162" s="155">
        <f>IF(N162="sníž. přenesená",J162,0)</f>
        <v>0</v>
      </c>
      <c r="BI162" s="155">
        <f>IF(N162="nulová",J162,0)</f>
        <v>0</v>
      </c>
      <c r="BJ162" s="18" t="s">
        <v>87</v>
      </c>
      <c r="BK162" s="155">
        <f>ROUND(I162*H162,2)</f>
        <v>0</v>
      </c>
      <c r="BL162" s="18" t="s">
        <v>154</v>
      </c>
      <c r="BM162" s="154" t="s">
        <v>190</v>
      </c>
    </row>
    <row r="163" spans="1:65" s="15" customFormat="1" x14ac:dyDescent="0.2">
      <c r="B163" s="171"/>
      <c r="D163" s="157" t="s">
        <v>156</v>
      </c>
      <c r="E163" s="172" t="s">
        <v>1</v>
      </c>
      <c r="F163" s="173" t="s">
        <v>191</v>
      </c>
      <c r="H163" s="172" t="s">
        <v>1</v>
      </c>
      <c r="L163" s="171"/>
      <c r="M163" s="174"/>
      <c r="N163" s="175"/>
      <c r="O163" s="175"/>
      <c r="P163" s="175"/>
      <c r="Q163" s="175"/>
      <c r="R163" s="175"/>
      <c r="S163" s="175"/>
      <c r="T163" s="176"/>
      <c r="AT163" s="172" t="s">
        <v>156</v>
      </c>
      <c r="AU163" s="172" t="s">
        <v>89</v>
      </c>
      <c r="AV163" s="15" t="s">
        <v>87</v>
      </c>
      <c r="AW163" s="15" t="s">
        <v>36</v>
      </c>
      <c r="AX163" s="15" t="s">
        <v>80</v>
      </c>
      <c r="AY163" s="172" t="s">
        <v>147</v>
      </c>
    </row>
    <row r="164" spans="1:65" s="13" customFormat="1" x14ac:dyDescent="0.2">
      <c r="B164" s="156"/>
      <c r="D164" s="157" t="s">
        <v>156</v>
      </c>
      <c r="E164" s="158" t="s">
        <v>1</v>
      </c>
      <c r="F164" s="159" t="s">
        <v>192</v>
      </c>
      <c r="H164" s="160">
        <v>4.0919999999999996</v>
      </c>
      <c r="L164" s="156"/>
      <c r="M164" s="161"/>
      <c r="N164" s="162"/>
      <c r="O164" s="162"/>
      <c r="P164" s="162"/>
      <c r="Q164" s="162"/>
      <c r="R164" s="162"/>
      <c r="S164" s="162"/>
      <c r="T164" s="163"/>
      <c r="AT164" s="158" t="s">
        <v>156</v>
      </c>
      <c r="AU164" s="158" t="s">
        <v>89</v>
      </c>
      <c r="AV164" s="13" t="s">
        <v>89</v>
      </c>
      <c r="AW164" s="13" t="s">
        <v>36</v>
      </c>
      <c r="AX164" s="13" t="s">
        <v>80</v>
      </c>
      <c r="AY164" s="158" t="s">
        <v>147</v>
      </c>
    </row>
    <row r="165" spans="1:65" s="16" customFormat="1" x14ac:dyDescent="0.2">
      <c r="B165" s="177"/>
      <c r="D165" s="157" t="s">
        <v>156</v>
      </c>
      <c r="E165" s="178" t="s">
        <v>1</v>
      </c>
      <c r="F165" s="179" t="s">
        <v>193</v>
      </c>
      <c r="H165" s="180">
        <v>4.0919999999999996</v>
      </c>
      <c r="L165" s="177"/>
      <c r="M165" s="181"/>
      <c r="N165" s="182"/>
      <c r="O165" s="182"/>
      <c r="P165" s="182"/>
      <c r="Q165" s="182"/>
      <c r="R165" s="182"/>
      <c r="S165" s="182"/>
      <c r="T165" s="183"/>
      <c r="AT165" s="178" t="s">
        <v>156</v>
      </c>
      <c r="AU165" s="178" t="s">
        <v>89</v>
      </c>
      <c r="AV165" s="16" t="s">
        <v>163</v>
      </c>
      <c r="AW165" s="16" t="s">
        <v>36</v>
      </c>
      <c r="AX165" s="16" t="s">
        <v>80</v>
      </c>
      <c r="AY165" s="178" t="s">
        <v>147</v>
      </c>
    </row>
    <row r="166" spans="1:65" s="15" customFormat="1" x14ac:dyDescent="0.2">
      <c r="B166" s="171"/>
      <c r="D166" s="157" t="s">
        <v>156</v>
      </c>
      <c r="E166" s="172" t="s">
        <v>1</v>
      </c>
      <c r="F166" s="173" t="s">
        <v>194</v>
      </c>
      <c r="H166" s="172" t="s">
        <v>1</v>
      </c>
      <c r="L166" s="171"/>
      <c r="M166" s="174"/>
      <c r="N166" s="175"/>
      <c r="O166" s="175"/>
      <c r="P166" s="175"/>
      <c r="Q166" s="175"/>
      <c r="R166" s="175"/>
      <c r="S166" s="175"/>
      <c r="T166" s="176"/>
      <c r="AT166" s="172" t="s">
        <v>156</v>
      </c>
      <c r="AU166" s="172" t="s">
        <v>89</v>
      </c>
      <c r="AV166" s="15" t="s">
        <v>87</v>
      </c>
      <c r="AW166" s="15" t="s">
        <v>36</v>
      </c>
      <c r="AX166" s="15" t="s">
        <v>80</v>
      </c>
      <c r="AY166" s="172" t="s">
        <v>147</v>
      </c>
    </row>
    <row r="167" spans="1:65" s="13" customFormat="1" x14ac:dyDescent="0.2">
      <c r="B167" s="156"/>
      <c r="D167" s="157" t="s">
        <v>156</v>
      </c>
      <c r="E167" s="158" t="s">
        <v>1</v>
      </c>
      <c r="F167" s="159" t="s">
        <v>195</v>
      </c>
      <c r="H167" s="160">
        <v>0.86399999999999999</v>
      </c>
      <c r="L167" s="156"/>
      <c r="M167" s="161"/>
      <c r="N167" s="162"/>
      <c r="O167" s="162"/>
      <c r="P167" s="162"/>
      <c r="Q167" s="162"/>
      <c r="R167" s="162"/>
      <c r="S167" s="162"/>
      <c r="T167" s="163"/>
      <c r="AT167" s="158" t="s">
        <v>156</v>
      </c>
      <c r="AU167" s="158" t="s">
        <v>89</v>
      </c>
      <c r="AV167" s="13" t="s">
        <v>89</v>
      </c>
      <c r="AW167" s="13" t="s">
        <v>36</v>
      </c>
      <c r="AX167" s="13" t="s">
        <v>80</v>
      </c>
      <c r="AY167" s="158" t="s">
        <v>147</v>
      </c>
    </row>
    <row r="168" spans="1:65" s="13" customFormat="1" x14ac:dyDescent="0.2">
      <c r="B168" s="156"/>
      <c r="D168" s="157" t="s">
        <v>156</v>
      </c>
      <c r="E168" s="158" t="s">
        <v>1</v>
      </c>
      <c r="F168" s="159" t="s">
        <v>196</v>
      </c>
      <c r="H168" s="160">
        <v>0.3</v>
      </c>
      <c r="L168" s="156"/>
      <c r="M168" s="161"/>
      <c r="N168" s="162"/>
      <c r="O168" s="162"/>
      <c r="P168" s="162"/>
      <c r="Q168" s="162"/>
      <c r="R168" s="162"/>
      <c r="S168" s="162"/>
      <c r="T168" s="163"/>
      <c r="AT168" s="158" t="s">
        <v>156</v>
      </c>
      <c r="AU168" s="158" t="s">
        <v>89</v>
      </c>
      <c r="AV168" s="13" t="s">
        <v>89</v>
      </c>
      <c r="AW168" s="13" t="s">
        <v>36</v>
      </c>
      <c r="AX168" s="13" t="s">
        <v>80</v>
      </c>
      <c r="AY168" s="158" t="s">
        <v>147</v>
      </c>
    </row>
    <row r="169" spans="1:65" s="13" customFormat="1" x14ac:dyDescent="0.2">
      <c r="B169" s="156"/>
      <c r="D169" s="157" t="s">
        <v>156</v>
      </c>
      <c r="E169" s="158" t="s">
        <v>1</v>
      </c>
      <c r="F169" s="159" t="s">
        <v>197</v>
      </c>
      <c r="H169" s="160">
        <v>0.54700000000000004</v>
      </c>
      <c r="L169" s="156"/>
      <c r="M169" s="161"/>
      <c r="N169" s="162"/>
      <c r="O169" s="162"/>
      <c r="P169" s="162"/>
      <c r="Q169" s="162"/>
      <c r="R169" s="162"/>
      <c r="S169" s="162"/>
      <c r="T169" s="163"/>
      <c r="AT169" s="158" t="s">
        <v>156</v>
      </c>
      <c r="AU169" s="158" t="s">
        <v>89</v>
      </c>
      <c r="AV169" s="13" t="s">
        <v>89</v>
      </c>
      <c r="AW169" s="13" t="s">
        <v>36</v>
      </c>
      <c r="AX169" s="13" t="s">
        <v>80</v>
      </c>
      <c r="AY169" s="158" t="s">
        <v>147</v>
      </c>
    </row>
    <row r="170" spans="1:65" s="16" customFormat="1" x14ac:dyDescent="0.2">
      <c r="B170" s="177"/>
      <c r="D170" s="157" t="s">
        <v>156</v>
      </c>
      <c r="E170" s="178" t="s">
        <v>1</v>
      </c>
      <c r="F170" s="179" t="s">
        <v>193</v>
      </c>
      <c r="H170" s="180">
        <v>1.7110000000000001</v>
      </c>
      <c r="L170" s="177"/>
      <c r="M170" s="181"/>
      <c r="N170" s="182"/>
      <c r="O170" s="182"/>
      <c r="P170" s="182"/>
      <c r="Q170" s="182"/>
      <c r="R170" s="182"/>
      <c r="S170" s="182"/>
      <c r="T170" s="183"/>
      <c r="AT170" s="178" t="s">
        <v>156</v>
      </c>
      <c r="AU170" s="178" t="s">
        <v>89</v>
      </c>
      <c r="AV170" s="16" t="s">
        <v>163</v>
      </c>
      <c r="AW170" s="16" t="s">
        <v>36</v>
      </c>
      <c r="AX170" s="16" t="s">
        <v>80</v>
      </c>
      <c r="AY170" s="178" t="s">
        <v>147</v>
      </c>
    </row>
    <row r="171" spans="1:65" s="13" customFormat="1" x14ac:dyDescent="0.2">
      <c r="B171" s="156"/>
      <c r="D171" s="157" t="s">
        <v>156</v>
      </c>
      <c r="E171" s="158" t="s">
        <v>1</v>
      </c>
      <c r="F171" s="159" t="s">
        <v>198</v>
      </c>
      <c r="H171" s="160">
        <v>1.2</v>
      </c>
      <c r="L171" s="156"/>
      <c r="M171" s="161"/>
      <c r="N171" s="162"/>
      <c r="O171" s="162"/>
      <c r="P171" s="162"/>
      <c r="Q171" s="162"/>
      <c r="R171" s="162"/>
      <c r="S171" s="162"/>
      <c r="T171" s="163"/>
      <c r="AT171" s="158" t="s">
        <v>156</v>
      </c>
      <c r="AU171" s="158" t="s">
        <v>89</v>
      </c>
      <c r="AV171" s="13" t="s">
        <v>89</v>
      </c>
      <c r="AW171" s="13" t="s">
        <v>36</v>
      </c>
      <c r="AX171" s="13" t="s">
        <v>80</v>
      </c>
      <c r="AY171" s="158" t="s">
        <v>147</v>
      </c>
    </row>
    <row r="172" spans="1:65" s="14" customFormat="1" x14ac:dyDescent="0.2">
      <c r="B172" s="164"/>
      <c r="D172" s="157" t="s">
        <v>156</v>
      </c>
      <c r="E172" s="165" t="s">
        <v>1</v>
      </c>
      <c r="F172" s="166" t="s">
        <v>158</v>
      </c>
      <c r="H172" s="167">
        <v>7.0030000000000001</v>
      </c>
      <c r="L172" s="164"/>
      <c r="M172" s="168"/>
      <c r="N172" s="169"/>
      <c r="O172" s="169"/>
      <c r="P172" s="169"/>
      <c r="Q172" s="169"/>
      <c r="R172" s="169"/>
      <c r="S172" s="169"/>
      <c r="T172" s="170"/>
      <c r="AT172" s="165" t="s">
        <v>156</v>
      </c>
      <c r="AU172" s="165" t="s">
        <v>89</v>
      </c>
      <c r="AV172" s="14" t="s">
        <v>154</v>
      </c>
      <c r="AW172" s="14" t="s">
        <v>36</v>
      </c>
      <c r="AX172" s="14" t="s">
        <v>87</v>
      </c>
      <c r="AY172" s="165" t="s">
        <v>147</v>
      </c>
    </row>
    <row r="173" spans="1:65" s="2" customFormat="1" ht="21.75" customHeight="1" x14ac:dyDescent="0.2">
      <c r="A173" s="31"/>
      <c r="B173" s="143"/>
      <c r="C173" s="144" t="s">
        <v>199</v>
      </c>
      <c r="D173" s="144" t="s">
        <v>149</v>
      </c>
      <c r="E173" s="145" t="s">
        <v>200</v>
      </c>
      <c r="F173" s="146" t="s">
        <v>201</v>
      </c>
      <c r="G173" s="147" t="s">
        <v>189</v>
      </c>
      <c r="H173" s="148">
        <v>13.788</v>
      </c>
      <c r="I173" s="149"/>
      <c r="J173" s="149">
        <f>ROUND(I173*H173,2)</f>
        <v>0</v>
      </c>
      <c r="K173" s="146" t="s">
        <v>153</v>
      </c>
      <c r="L173" s="32"/>
      <c r="M173" s="150" t="s">
        <v>1</v>
      </c>
      <c r="N173" s="151" t="s">
        <v>45</v>
      </c>
      <c r="O173" s="152">
        <v>1.72</v>
      </c>
      <c r="P173" s="152">
        <f>O173*H173</f>
        <v>23.71536</v>
      </c>
      <c r="Q173" s="152">
        <v>0</v>
      </c>
      <c r="R173" s="152">
        <f>Q173*H173</f>
        <v>0</v>
      </c>
      <c r="S173" s="152">
        <v>0</v>
      </c>
      <c r="T173" s="153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54" t="s">
        <v>154</v>
      </c>
      <c r="AT173" s="154" t="s">
        <v>149</v>
      </c>
      <c r="AU173" s="154" t="s">
        <v>89</v>
      </c>
      <c r="AY173" s="18" t="s">
        <v>147</v>
      </c>
      <c r="BE173" s="155">
        <f>IF(N173="základní",J173,0)</f>
        <v>0</v>
      </c>
      <c r="BF173" s="155">
        <f>IF(N173="snížená",J173,0)</f>
        <v>0</v>
      </c>
      <c r="BG173" s="155">
        <f>IF(N173="zákl. přenesená",J173,0)</f>
        <v>0</v>
      </c>
      <c r="BH173" s="155">
        <f>IF(N173="sníž. přenesená",J173,0)</f>
        <v>0</v>
      </c>
      <c r="BI173" s="155">
        <f>IF(N173="nulová",J173,0)</f>
        <v>0</v>
      </c>
      <c r="BJ173" s="18" t="s">
        <v>87</v>
      </c>
      <c r="BK173" s="155">
        <f>ROUND(I173*H173,2)</f>
        <v>0</v>
      </c>
      <c r="BL173" s="18" t="s">
        <v>154</v>
      </c>
      <c r="BM173" s="154" t="s">
        <v>202</v>
      </c>
    </row>
    <row r="174" spans="1:65" s="13" customFormat="1" x14ac:dyDescent="0.2">
      <c r="B174" s="156"/>
      <c r="D174" s="157" t="s">
        <v>156</v>
      </c>
      <c r="E174" s="158" t="s">
        <v>1</v>
      </c>
      <c r="F174" s="159" t="s">
        <v>203</v>
      </c>
      <c r="H174" s="160">
        <v>13.788</v>
      </c>
      <c r="L174" s="156"/>
      <c r="M174" s="161"/>
      <c r="N174" s="162"/>
      <c r="O174" s="162"/>
      <c r="P174" s="162"/>
      <c r="Q174" s="162"/>
      <c r="R174" s="162"/>
      <c r="S174" s="162"/>
      <c r="T174" s="163"/>
      <c r="AT174" s="158" t="s">
        <v>156</v>
      </c>
      <c r="AU174" s="158" t="s">
        <v>89</v>
      </c>
      <c r="AV174" s="13" t="s">
        <v>89</v>
      </c>
      <c r="AW174" s="13" t="s">
        <v>36</v>
      </c>
      <c r="AX174" s="13" t="s">
        <v>80</v>
      </c>
      <c r="AY174" s="158" t="s">
        <v>147</v>
      </c>
    </row>
    <row r="175" spans="1:65" s="14" customFormat="1" x14ac:dyDescent="0.2">
      <c r="B175" s="164"/>
      <c r="D175" s="157" t="s">
        <v>156</v>
      </c>
      <c r="E175" s="165" t="s">
        <v>1</v>
      </c>
      <c r="F175" s="166" t="s">
        <v>158</v>
      </c>
      <c r="H175" s="167">
        <v>13.788</v>
      </c>
      <c r="L175" s="164"/>
      <c r="M175" s="168"/>
      <c r="N175" s="169"/>
      <c r="O175" s="169"/>
      <c r="P175" s="169"/>
      <c r="Q175" s="169"/>
      <c r="R175" s="169"/>
      <c r="S175" s="169"/>
      <c r="T175" s="170"/>
      <c r="AT175" s="165" t="s">
        <v>156</v>
      </c>
      <c r="AU175" s="165" t="s">
        <v>89</v>
      </c>
      <c r="AV175" s="14" t="s">
        <v>154</v>
      </c>
      <c r="AW175" s="14" t="s">
        <v>36</v>
      </c>
      <c r="AX175" s="14" t="s">
        <v>87</v>
      </c>
      <c r="AY175" s="165" t="s">
        <v>147</v>
      </c>
    </row>
    <row r="176" spans="1:65" s="2" customFormat="1" ht="16.5" customHeight="1" x14ac:dyDescent="0.2">
      <c r="A176" s="31"/>
      <c r="B176" s="143"/>
      <c r="C176" s="144" t="s">
        <v>204</v>
      </c>
      <c r="D176" s="144" t="s">
        <v>149</v>
      </c>
      <c r="E176" s="145" t="s">
        <v>205</v>
      </c>
      <c r="F176" s="146" t="s">
        <v>206</v>
      </c>
      <c r="G176" s="147" t="s">
        <v>189</v>
      </c>
      <c r="H176" s="148">
        <v>0.75</v>
      </c>
      <c r="I176" s="149"/>
      <c r="J176" s="149">
        <f>ROUND(I176*H176,2)</f>
        <v>0</v>
      </c>
      <c r="K176" s="146" t="s">
        <v>153</v>
      </c>
      <c r="L176" s="32"/>
      <c r="M176" s="150" t="s">
        <v>1</v>
      </c>
      <c r="N176" s="151" t="s">
        <v>45</v>
      </c>
      <c r="O176" s="152">
        <v>7.1269999999999998</v>
      </c>
      <c r="P176" s="152">
        <f>O176*H176</f>
        <v>5.3452500000000001</v>
      </c>
      <c r="Q176" s="152">
        <v>0</v>
      </c>
      <c r="R176" s="152">
        <f>Q176*H176</f>
        <v>0</v>
      </c>
      <c r="S176" s="152">
        <v>0</v>
      </c>
      <c r="T176" s="153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54" t="s">
        <v>154</v>
      </c>
      <c r="AT176" s="154" t="s">
        <v>149</v>
      </c>
      <c r="AU176" s="154" t="s">
        <v>89</v>
      </c>
      <c r="AY176" s="18" t="s">
        <v>147</v>
      </c>
      <c r="BE176" s="155">
        <f>IF(N176="základní",J176,0)</f>
        <v>0</v>
      </c>
      <c r="BF176" s="155">
        <f>IF(N176="snížená",J176,0)</f>
        <v>0</v>
      </c>
      <c r="BG176" s="155">
        <f>IF(N176="zákl. přenesená",J176,0)</f>
        <v>0</v>
      </c>
      <c r="BH176" s="155">
        <f>IF(N176="sníž. přenesená",J176,0)</f>
        <v>0</v>
      </c>
      <c r="BI176" s="155">
        <f>IF(N176="nulová",J176,0)</f>
        <v>0</v>
      </c>
      <c r="BJ176" s="18" t="s">
        <v>87</v>
      </c>
      <c r="BK176" s="155">
        <f>ROUND(I176*H176,2)</f>
        <v>0</v>
      </c>
      <c r="BL176" s="18" t="s">
        <v>154</v>
      </c>
      <c r="BM176" s="154" t="s">
        <v>207</v>
      </c>
    </row>
    <row r="177" spans="1:65" s="13" customFormat="1" x14ac:dyDescent="0.2">
      <c r="B177" s="156"/>
      <c r="D177" s="157" t="s">
        <v>156</v>
      </c>
      <c r="E177" s="158" t="s">
        <v>1</v>
      </c>
      <c r="F177" s="159" t="s">
        <v>208</v>
      </c>
      <c r="H177" s="160">
        <v>0.75</v>
      </c>
      <c r="L177" s="156"/>
      <c r="M177" s="161"/>
      <c r="N177" s="162"/>
      <c r="O177" s="162"/>
      <c r="P177" s="162"/>
      <c r="Q177" s="162"/>
      <c r="R177" s="162"/>
      <c r="S177" s="162"/>
      <c r="T177" s="163"/>
      <c r="AT177" s="158" t="s">
        <v>156</v>
      </c>
      <c r="AU177" s="158" t="s">
        <v>89</v>
      </c>
      <c r="AV177" s="13" t="s">
        <v>89</v>
      </c>
      <c r="AW177" s="13" t="s">
        <v>36</v>
      </c>
      <c r="AX177" s="13" t="s">
        <v>80</v>
      </c>
      <c r="AY177" s="158" t="s">
        <v>147</v>
      </c>
    </row>
    <row r="178" spans="1:65" s="14" customFormat="1" x14ac:dyDescent="0.2">
      <c r="B178" s="164"/>
      <c r="D178" s="157" t="s">
        <v>156</v>
      </c>
      <c r="E178" s="165" t="s">
        <v>1</v>
      </c>
      <c r="F178" s="166" t="s">
        <v>158</v>
      </c>
      <c r="H178" s="167">
        <v>0.75</v>
      </c>
      <c r="L178" s="164"/>
      <c r="M178" s="168"/>
      <c r="N178" s="169"/>
      <c r="O178" s="169"/>
      <c r="P178" s="169"/>
      <c r="Q178" s="169"/>
      <c r="R178" s="169"/>
      <c r="S178" s="169"/>
      <c r="T178" s="170"/>
      <c r="AT178" s="165" t="s">
        <v>156</v>
      </c>
      <c r="AU178" s="165" t="s">
        <v>89</v>
      </c>
      <c r="AV178" s="14" t="s">
        <v>154</v>
      </c>
      <c r="AW178" s="14" t="s">
        <v>36</v>
      </c>
      <c r="AX178" s="14" t="s">
        <v>87</v>
      </c>
      <c r="AY178" s="165" t="s">
        <v>147</v>
      </c>
    </row>
    <row r="179" spans="1:65" s="2" customFormat="1" ht="16.5" customHeight="1" x14ac:dyDescent="0.2">
      <c r="A179" s="31"/>
      <c r="B179" s="143"/>
      <c r="C179" s="144" t="s">
        <v>209</v>
      </c>
      <c r="D179" s="144" t="s">
        <v>149</v>
      </c>
      <c r="E179" s="145" t="s">
        <v>210</v>
      </c>
      <c r="F179" s="146" t="s">
        <v>211</v>
      </c>
      <c r="G179" s="147" t="s">
        <v>189</v>
      </c>
      <c r="H179" s="148">
        <v>0.75</v>
      </c>
      <c r="I179" s="149"/>
      <c r="J179" s="149">
        <f>ROUND(I179*H179,2)</f>
        <v>0</v>
      </c>
      <c r="K179" s="146" t="s">
        <v>153</v>
      </c>
      <c r="L179" s="32"/>
      <c r="M179" s="150" t="s">
        <v>1</v>
      </c>
      <c r="N179" s="151" t="s">
        <v>45</v>
      </c>
      <c r="O179" s="152">
        <v>1.9650000000000001</v>
      </c>
      <c r="P179" s="152">
        <f>O179*H179</f>
        <v>1.4737500000000001</v>
      </c>
      <c r="Q179" s="152">
        <v>0</v>
      </c>
      <c r="R179" s="152">
        <f>Q179*H179</f>
        <v>0</v>
      </c>
      <c r="S179" s="152">
        <v>0</v>
      </c>
      <c r="T179" s="153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54" t="s">
        <v>154</v>
      </c>
      <c r="AT179" s="154" t="s">
        <v>149</v>
      </c>
      <c r="AU179" s="154" t="s">
        <v>89</v>
      </c>
      <c r="AY179" s="18" t="s">
        <v>147</v>
      </c>
      <c r="BE179" s="155">
        <f>IF(N179="základní",J179,0)</f>
        <v>0</v>
      </c>
      <c r="BF179" s="155">
        <f>IF(N179="snížená",J179,0)</f>
        <v>0</v>
      </c>
      <c r="BG179" s="155">
        <f>IF(N179="zákl. přenesená",J179,0)</f>
        <v>0</v>
      </c>
      <c r="BH179" s="155">
        <f>IF(N179="sníž. přenesená",J179,0)</f>
        <v>0</v>
      </c>
      <c r="BI179" s="155">
        <f>IF(N179="nulová",J179,0)</f>
        <v>0</v>
      </c>
      <c r="BJ179" s="18" t="s">
        <v>87</v>
      </c>
      <c r="BK179" s="155">
        <f>ROUND(I179*H179,2)</f>
        <v>0</v>
      </c>
      <c r="BL179" s="18" t="s">
        <v>154</v>
      </c>
      <c r="BM179" s="154" t="s">
        <v>212</v>
      </c>
    </row>
    <row r="180" spans="1:65" s="2" customFormat="1" ht="21.75" customHeight="1" x14ac:dyDescent="0.2">
      <c r="A180" s="31"/>
      <c r="B180" s="143"/>
      <c r="C180" s="144" t="s">
        <v>213</v>
      </c>
      <c r="D180" s="144" t="s">
        <v>149</v>
      </c>
      <c r="E180" s="145" t="s">
        <v>214</v>
      </c>
      <c r="F180" s="146" t="s">
        <v>215</v>
      </c>
      <c r="G180" s="147" t="s">
        <v>189</v>
      </c>
      <c r="H180" s="148">
        <v>0.75</v>
      </c>
      <c r="I180" s="149"/>
      <c r="J180" s="149">
        <f>ROUND(I180*H180,2)</f>
        <v>0</v>
      </c>
      <c r="K180" s="146" t="s">
        <v>153</v>
      </c>
      <c r="L180" s="32"/>
      <c r="M180" s="150" t="s">
        <v>1</v>
      </c>
      <c r="N180" s="151" t="s">
        <v>45</v>
      </c>
      <c r="O180" s="152">
        <v>0.29099999999999998</v>
      </c>
      <c r="P180" s="152">
        <f>O180*H180</f>
        <v>0.21825</v>
      </c>
      <c r="Q180" s="152">
        <v>0</v>
      </c>
      <c r="R180" s="152">
        <f>Q180*H180</f>
        <v>0</v>
      </c>
      <c r="S180" s="152">
        <v>0</v>
      </c>
      <c r="T180" s="153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54" t="s">
        <v>154</v>
      </c>
      <c r="AT180" s="154" t="s">
        <v>149</v>
      </c>
      <c r="AU180" s="154" t="s">
        <v>89</v>
      </c>
      <c r="AY180" s="18" t="s">
        <v>147</v>
      </c>
      <c r="BE180" s="155">
        <f>IF(N180="základní",J180,0)</f>
        <v>0</v>
      </c>
      <c r="BF180" s="155">
        <f>IF(N180="snížená",J180,0)</f>
        <v>0</v>
      </c>
      <c r="BG180" s="155">
        <f>IF(N180="zákl. přenesená",J180,0)</f>
        <v>0</v>
      </c>
      <c r="BH180" s="155">
        <f>IF(N180="sníž. přenesená",J180,0)</f>
        <v>0</v>
      </c>
      <c r="BI180" s="155">
        <f>IF(N180="nulová",J180,0)</f>
        <v>0</v>
      </c>
      <c r="BJ180" s="18" t="s">
        <v>87</v>
      </c>
      <c r="BK180" s="155">
        <f>ROUND(I180*H180,2)</f>
        <v>0</v>
      </c>
      <c r="BL180" s="18" t="s">
        <v>154</v>
      </c>
      <c r="BM180" s="154" t="s">
        <v>216</v>
      </c>
    </row>
    <row r="181" spans="1:65" s="2" customFormat="1" ht="24" x14ac:dyDescent="0.2">
      <c r="A181" s="31"/>
      <c r="B181" s="143"/>
      <c r="C181" s="144" t="s">
        <v>217</v>
      </c>
      <c r="D181" s="144" t="s">
        <v>149</v>
      </c>
      <c r="E181" s="145" t="s">
        <v>218</v>
      </c>
      <c r="F181" s="146" t="s">
        <v>219</v>
      </c>
      <c r="G181" s="147" t="s">
        <v>189</v>
      </c>
      <c r="H181" s="148">
        <v>2.25</v>
      </c>
      <c r="I181" s="149"/>
      <c r="J181" s="149">
        <f>ROUND(I181*H181,2)</f>
        <v>0</v>
      </c>
      <c r="K181" s="146" t="s">
        <v>153</v>
      </c>
      <c r="L181" s="32"/>
      <c r="M181" s="150" t="s">
        <v>1</v>
      </c>
      <c r="N181" s="151" t="s">
        <v>45</v>
      </c>
      <c r="O181" s="152">
        <v>0.316</v>
      </c>
      <c r="P181" s="152">
        <f>O181*H181</f>
        <v>0.71099999999999997</v>
      </c>
      <c r="Q181" s="152">
        <v>0</v>
      </c>
      <c r="R181" s="152">
        <f>Q181*H181</f>
        <v>0</v>
      </c>
      <c r="S181" s="152">
        <v>0</v>
      </c>
      <c r="T181" s="153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54" t="s">
        <v>154</v>
      </c>
      <c r="AT181" s="154" t="s">
        <v>149</v>
      </c>
      <c r="AU181" s="154" t="s">
        <v>89</v>
      </c>
      <c r="AY181" s="18" t="s">
        <v>147</v>
      </c>
      <c r="BE181" s="155">
        <f>IF(N181="základní",J181,0)</f>
        <v>0</v>
      </c>
      <c r="BF181" s="155">
        <f>IF(N181="snížená",J181,0)</f>
        <v>0</v>
      </c>
      <c r="BG181" s="155">
        <f>IF(N181="zákl. přenesená",J181,0)</f>
        <v>0</v>
      </c>
      <c r="BH181" s="155">
        <f>IF(N181="sníž. přenesená",J181,0)</f>
        <v>0</v>
      </c>
      <c r="BI181" s="155">
        <f>IF(N181="nulová",J181,0)</f>
        <v>0</v>
      </c>
      <c r="BJ181" s="18" t="s">
        <v>87</v>
      </c>
      <c r="BK181" s="155">
        <f>ROUND(I181*H181,2)</f>
        <v>0</v>
      </c>
      <c r="BL181" s="18" t="s">
        <v>154</v>
      </c>
      <c r="BM181" s="154" t="s">
        <v>220</v>
      </c>
    </row>
    <row r="182" spans="1:65" s="13" customFormat="1" x14ac:dyDescent="0.2">
      <c r="B182" s="156"/>
      <c r="D182" s="157" t="s">
        <v>156</v>
      </c>
      <c r="F182" s="159" t="s">
        <v>221</v>
      </c>
      <c r="H182" s="160">
        <v>2.25</v>
      </c>
      <c r="L182" s="156"/>
      <c r="M182" s="161"/>
      <c r="N182" s="162"/>
      <c r="O182" s="162"/>
      <c r="P182" s="162"/>
      <c r="Q182" s="162"/>
      <c r="R182" s="162"/>
      <c r="S182" s="162"/>
      <c r="T182" s="163"/>
      <c r="AT182" s="158" t="s">
        <v>156</v>
      </c>
      <c r="AU182" s="158" t="s">
        <v>89</v>
      </c>
      <c r="AV182" s="13" t="s">
        <v>89</v>
      </c>
      <c r="AW182" s="13" t="s">
        <v>3</v>
      </c>
      <c r="AX182" s="13" t="s">
        <v>87</v>
      </c>
      <c r="AY182" s="158" t="s">
        <v>147</v>
      </c>
    </row>
    <row r="183" spans="1:65" s="2" customFormat="1" ht="16.5" customHeight="1" x14ac:dyDescent="0.2">
      <c r="A183" s="31"/>
      <c r="B183" s="143"/>
      <c r="C183" s="144" t="s">
        <v>222</v>
      </c>
      <c r="D183" s="144" t="s">
        <v>149</v>
      </c>
      <c r="E183" s="145" t="s">
        <v>223</v>
      </c>
      <c r="F183" s="146" t="s">
        <v>224</v>
      </c>
      <c r="G183" s="147" t="s">
        <v>189</v>
      </c>
      <c r="H183" s="148">
        <v>16.010000000000002</v>
      </c>
      <c r="I183" s="149"/>
      <c r="J183" s="149">
        <f>ROUND(I183*H183,2)</f>
        <v>0</v>
      </c>
      <c r="K183" s="146" t="s">
        <v>153</v>
      </c>
      <c r="L183" s="32"/>
      <c r="M183" s="150" t="s">
        <v>1</v>
      </c>
      <c r="N183" s="151" t="s">
        <v>45</v>
      </c>
      <c r="O183" s="152">
        <v>7.0000000000000007E-2</v>
      </c>
      <c r="P183" s="152">
        <f>O183*H183</f>
        <v>1.1207000000000003</v>
      </c>
      <c r="Q183" s="152">
        <v>0</v>
      </c>
      <c r="R183" s="152">
        <f>Q183*H183</f>
        <v>0</v>
      </c>
      <c r="S183" s="152">
        <v>0</v>
      </c>
      <c r="T183" s="153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54" t="s">
        <v>154</v>
      </c>
      <c r="AT183" s="154" t="s">
        <v>149</v>
      </c>
      <c r="AU183" s="154" t="s">
        <v>89</v>
      </c>
      <c r="AY183" s="18" t="s">
        <v>147</v>
      </c>
      <c r="BE183" s="155">
        <f>IF(N183="základní",J183,0)</f>
        <v>0</v>
      </c>
      <c r="BF183" s="155">
        <f>IF(N183="snížená",J183,0)</f>
        <v>0</v>
      </c>
      <c r="BG183" s="155">
        <f>IF(N183="zákl. přenesená",J183,0)</f>
        <v>0</v>
      </c>
      <c r="BH183" s="155">
        <f>IF(N183="sníž. přenesená",J183,0)</f>
        <v>0</v>
      </c>
      <c r="BI183" s="155">
        <f>IF(N183="nulová",J183,0)</f>
        <v>0</v>
      </c>
      <c r="BJ183" s="18" t="s">
        <v>87</v>
      </c>
      <c r="BK183" s="155">
        <f>ROUND(I183*H183,2)</f>
        <v>0</v>
      </c>
      <c r="BL183" s="18" t="s">
        <v>154</v>
      </c>
      <c r="BM183" s="154" t="s">
        <v>225</v>
      </c>
    </row>
    <row r="184" spans="1:65" s="2" customFormat="1" ht="19.5" x14ac:dyDescent="0.2">
      <c r="A184" s="31"/>
      <c r="B184" s="32"/>
      <c r="C184" s="31"/>
      <c r="D184" s="157" t="s">
        <v>226</v>
      </c>
      <c r="E184" s="31"/>
      <c r="F184" s="184" t="s">
        <v>227</v>
      </c>
      <c r="G184" s="31"/>
      <c r="H184" s="31"/>
      <c r="I184" s="31"/>
      <c r="J184" s="31"/>
      <c r="K184" s="31"/>
      <c r="L184" s="32"/>
      <c r="M184" s="185"/>
      <c r="N184" s="186"/>
      <c r="O184" s="57"/>
      <c r="P184" s="57"/>
      <c r="Q184" s="57"/>
      <c r="R184" s="57"/>
      <c r="S184" s="57"/>
      <c r="T184" s="58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T184" s="18" t="s">
        <v>226</v>
      </c>
      <c r="AU184" s="18" t="s">
        <v>89</v>
      </c>
    </row>
    <row r="185" spans="1:65" s="13" customFormat="1" x14ac:dyDescent="0.2">
      <c r="B185" s="156"/>
      <c r="D185" s="157" t="s">
        <v>156</v>
      </c>
      <c r="F185" s="159" t="s">
        <v>228</v>
      </c>
      <c r="H185" s="160">
        <v>16.010000000000002</v>
      </c>
      <c r="L185" s="156"/>
      <c r="M185" s="161"/>
      <c r="N185" s="162"/>
      <c r="O185" s="162"/>
      <c r="P185" s="162"/>
      <c r="Q185" s="162"/>
      <c r="R185" s="162"/>
      <c r="S185" s="162"/>
      <c r="T185" s="163"/>
      <c r="AT185" s="158" t="s">
        <v>156</v>
      </c>
      <c r="AU185" s="158" t="s">
        <v>89</v>
      </c>
      <c r="AV185" s="13" t="s">
        <v>89</v>
      </c>
      <c r="AW185" s="13" t="s">
        <v>3</v>
      </c>
      <c r="AX185" s="13" t="s">
        <v>87</v>
      </c>
      <c r="AY185" s="158" t="s">
        <v>147</v>
      </c>
    </row>
    <row r="186" spans="1:65" s="2" customFormat="1" ht="16.5" customHeight="1" x14ac:dyDescent="0.2">
      <c r="A186" s="31"/>
      <c r="B186" s="143"/>
      <c r="C186" s="144" t="s">
        <v>8</v>
      </c>
      <c r="D186" s="144" t="s">
        <v>149</v>
      </c>
      <c r="E186" s="145" t="s">
        <v>229</v>
      </c>
      <c r="F186" s="146" t="s">
        <v>230</v>
      </c>
      <c r="G186" s="147" t="s">
        <v>189</v>
      </c>
      <c r="H186" s="148">
        <v>13.536</v>
      </c>
      <c r="I186" s="149"/>
      <c r="J186" s="149">
        <f>ROUND(I186*H186,2)</f>
        <v>0</v>
      </c>
      <c r="K186" s="146" t="s">
        <v>153</v>
      </c>
      <c r="L186" s="32"/>
      <c r="M186" s="150" t="s">
        <v>1</v>
      </c>
      <c r="N186" s="151" t="s">
        <v>45</v>
      </c>
      <c r="O186" s="152">
        <v>8.6999999999999994E-2</v>
      </c>
      <c r="P186" s="152">
        <f>O186*H186</f>
        <v>1.1776319999999998</v>
      </c>
      <c r="Q186" s="152">
        <v>0</v>
      </c>
      <c r="R186" s="152">
        <f>Q186*H186</f>
        <v>0</v>
      </c>
      <c r="S186" s="152">
        <v>0</v>
      </c>
      <c r="T186" s="153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54" t="s">
        <v>154</v>
      </c>
      <c r="AT186" s="154" t="s">
        <v>149</v>
      </c>
      <c r="AU186" s="154" t="s">
        <v>89</v>
      </c>
      <c r="AY186" s="18" t="s">
        <v>147</v>
      </c>
      <c r="BE186" s="155">
        <f>IF(N186="základní",J186,0)</f>
        <v>0</v>
      </c>
      <c r="BF186" s="155">
        <f>IF(N186="snížená",J186,0)</f>
        <v>0</v>
      </c>
      <c r="BG186" s="155">
        <f>IF(N186="zákl. přenesená",J186,0)</f>
        <v>0</v>
      </c>
      <c r="BH186" s="155">
        <f>IF(N186="sníž. přenesená",J186,0)</f>
        <v>0</v>
      </c>
      <c r="BI186" s="155">
        <f>IF(N186="nulová",J186,0)</f>
        <v>0</v>
      </c>
      <c r="BJ186" s="18" t="s">
        <v>87</v>
      </c>
      <c r="BK186" s="155">
        <f>ROUND(I186*H186,2)</f>
        <v>0</v>
      </c>
      <c r="BL186" s="18" t="s">
        <v>154</v>
      </c>
      <c r="BM186" s="154" t="s">
        <v>231</v>
      </c>
    </row>
    <row r="187" spans="1:65" s="13" customFormat="1" x14ac:dyDescent="0.2">
      <c r="B187" s="156"/>
      <c r="D187" s="157" t="s">
        <v>156</v>
      </c>
      <c r="E187" s="158" t="s">
        <v>1</v>
      </c>
      <c r="F187" s="159" t="s">
        <v>232</v>
      </c>
      <c r="H187" s="160">
        <v>9.6519999999999992</v>
      </c>
      <c r="L187" s="156"/>
      <c r="M187" s="161"/>
      <c r="N187" s="162"/>
      <c r="O187" s="162"/>
      <c r="P187" s="162"/>
      <c r="Q187" s="162"/>
      <c r="R187" s="162"/>
      <c r="S187" s="162"/>
      <c r="T187" s="163"/>
      <c r="AT187" s="158" t="s">
        <v>156</v>
      </c>
      <c r="AU187" s="158" t="s">
        <v>89</v>
      </c>
      <c r="AV187" s="13" t="s">
        <v>89</v>
      </c>
      <c r="AW187" s="13" t="s">
        <v>36</v>
      </c>
      <c r="AX187" s="13" t="s">
        <v>80</v>
      </c>
      <c r="AY187" s="158" t="s">
        <v>147</v>
      </c>
    </row>
    <row r="188" spans="1:65" s="16" customFormat="1" x14ac:dyDescent="0.2">
      <c r="B188" s="177"/>
      <c r="D188" s="157" t="s">
        <v>156</v>
      </c>
      <c r="E188" s="178" t="s">
        <v>1</v>
      </c>
      <c r="F188" s="179" t="s">
        <v>193</v>
      </c>
      <c r="H188" s="180">
        <v>9.6519999999999992</v>
      </c>
      <c r="L188" s="177"/>
      <c r="M188" s="181"/>
      <c r="N188" s="182"/>
      <c r="O188" s="182"/>
      <c r="P188" s="182"/>
      <c r="Q188" s="182"/>
      <c r="R188" s="182"/>
      <c r="S188" s="182"/>
      <c r="T188" s="183"/>
      <c r="AT188" s="178" t="s">
        <v>156</v>
      </c>
      <c r="AU188" s="178" t="s">
        <v>89</v>
      </c>
      <c r="AV188" s="16" t="s">
        <v>163</v>
      </c>
      <c r="AW188" s="16" t="s">
        <v>36</v>
      </c>
      <c r="AX188" s="16" t="s">
        <v>80</v>
      </c>
      <c r="AY188" s="178" t="s">
        <v>147</v>
      </c>
    </row>
    <row r="189" spans="1:65" s="15" customFormat="1" x14ac:dyDescent="0.2">
      <c r="B189" s="171"/>
      <c r="D189" s="157" t="s">
        <v>156</v>
      </c>
      <c r="E189" s="172" t="s">
        <v>1</v>
      </c>
      <c r="F189" s="173" t="s">
        <v>191</v>
      </c>
      <c r="H189" s="172" t="s">
        <v>1</v>
      </c>
      <c r="L189" s="171"/>
      <c r="M189" s="174"/>
      <c r="N189" s="175"/>
      <c r="O189" s="175"/>
      <c r="P189" s="175"/>
      <c r="Q189" s="175"/>
      <c r="R189" s="175"/>
      <c r="S189" s="175"/>
      <c r="T189" s="176"/>
      <c r="AT189" s="172" t="s">
        <v>156</v>
      </c>
      <c r="AU189" s="172" t="s">
        <v>89</v>
      </c>
      <c r="AV189" s="15" t="s">
        <v>87</v>
      </c>
      <c r="AW189" s="15" t="s">
        <v>36</v>
      </c>
      <c r="AX189" s="15" t="s">
        <v>80</v>
      </c>
      <c r="AY189" s="172" t="s">
        <v>147</v>
      </c>
    </row>
    <row r="190" spans="1:65" s="13" customFormat="1" x14ac:dyDescent="0.2">
      <c r="B190" s="156"/>
      <c r="D190" s="157" t="s">
        <v>156</v>
      </c>
      <c r="E190" s="158" t="s">
        <v>1</v>
      </c>
      <c r="F190" s="159" t="s">
        <v>233</v>
      </c>
      <c r="H190" s="160">
        <v>1.3640000000000001</v>
      </c>
      <c r="L190" s="156"/>
      <c r="M190" s="161"/>
      <c r="N190" s="162"/>
      <c r="O190" s="162"/>
      <c r="P190" s="162"/>
      <c r="Q190" s="162"/>
      <c r="R190" s="162"/>
      <c r="S190" s="162"/>
      <c r="T190" s="163"/>
      <c r="AT190" s="158" t="s">
        <v>156</v>
      </c>
      <c r="AU190" s="158" t="s">
        <v>89</v>
      </c>
      <c r="AV190" s="13" t="s">
        <v>89</v>
      </c>
      <c r="AW190" s="13" t="s">
        <v>36</v>
      </c>
      <c r="AX190" s="13" t="s">
        <v>80</v>
      </c>
      <c r="AY190" s="158" t="s">
        <v>147</v>
      </c>
    </row>
    <row r="191" spans="1:65" s="16" customFormat="1" x14ac:dyDescent="0.2">
      <c r="B191" s="177"/>
      <c r="D191" s="157" t="s">
        <v>156</v>
      </c>
      <c r="E191" s="178" t="s">
        <v>1</v>
      </c>
      <c r="F191" s="179" t="s">
        <v>193</v>
      </c>
      <c r="H191" s="180">
        <v>1.3640000000000001</v>
      </c>
      <c r="L191" s="177"/>
      <c r="M191" s="181"/>
      <c r="N191" s="182"/>
      <c r="O191" s="182"/>
      <c r="P191" s="182"/>
      <c r="Q191" s="182"/>
      <c r="R191" s="182"/>
      <c r="S191" s="182"/>
      <c r="T191" s="183"/>
      <c r="AT191" s="178" t="s">
        <v>156</v>
      </c>
      <c r="AU191" s="178" t="s">
        <v>89</v>
      </c>
      <c r="AV191" s="16" t="s">
        <v>163</v>
      </c>
      <c r="AW191" s="16" t="s">
        <v>36</v>
      </c>
      <c r="AX191" s="16" t="s">
        <v>80</v>
      </c>
      <c r="AY191" s="178" t="s">
        <v>147</v>
      </c>
    </row>
    <row r="192" spans="1:65" s="15" customFormat="1" x14ac:dyDescent="0.2">
      <c r="B192" s="171"/>
      <c r="D192" s="157" t="s">
        <v>156</v>
      </c>
      <c r="E192" s="172" t="s">
        <v>1</v>
      </c>
      <c r="F192" s="173" t="s">
        <v>194</v>
      </c>
      <c r="H192" s="172" t="s">
        <v>1</v>
      </c>
      <c r="L192" s="171"/>
      <c r="M192" s="174"/>
      <c r="N192" s="175"/>
      <c r="O192" s="175"/>
      <c r="P192" s="175"/>
      <c r="Q192" s="175"/>
      <c r="R192" s="175"/>
      <c r="S192" s="175"/>
      <c r="T192" s="176"/>
      <c r="AT192" s="172" t="s">
        <v>156</v>
      </c>
      <c r="AU192" s="172" t="s">
        <v>89</v>
      </c>
      <c r="AV192" s="15" t="s">
        <v>87</v>
      </c>
      <c r="AW192" s="15" t="s">
        <v>36</v>
      </c>
      <c r="AX192" s="15" t="s">
        <v>80</v>
      </c>
      <c r="AY192" s="172" t="s">
        <v>147</v>
      </c>
    </row>
    <row r="193" spans="1:65" s="13" customFormat="1" x14ac:dyDescent="0.2">
      <c r="B193" s="156"/>
      <c r="D193" s="157" t="s">
        <v>156</v>
      </c>
      <c r="E193" s="158" t="s">
        <v>1</v>
      </c>
      <c r="F193" s="159" t="s">
        <v>234</v>
      </c>
      <c r="H193" s="160">
        <v>0.28799999999999998</v>
      </c>
      <c r="L193" s="156"/>
      <c r="M193" s="161"/>
      <c r="N193" s="162"/>
      <c r="O193" s="162"/>
      <c r="P193" s="162"/>
      <c r="Q193" s="162"/>
      <c r="R193" s="162"/>
      <c r="S193" s="162"/>
      <c r="T193" s="163"/>
      <c r="AT193" s="158" t="s">
        <v>156</v>
      </c>
      <c r="AU193" s="158" t="s">
        <v>89</v>
      </c>
      <c r="AV193" s="13" t="s">
        <v>89</v>
      </c>
      <c r="AW193" s="13" t="s">
        <v>36</v>
      </c>
      <c r="AX193" s="13" t="s">
        <v>80</v>
      </c>
      <c r="AY193" s="158" t="s">
        <v>147</v>
      </c>
    </row>
    <row r="194" spans="1:65" s="13" customFormat="1" x14ac:dyDescent="0.2">
      <c r="B194" s="156"/>
      <c r="D194" s="157" t="s">
        <v>156</v>
      </c>
      <c r="E194" s="158" t="s">
        <v>1</v>
      </c>
      <c r="F194" s="159" t="s">
        <v>235</v>
      </c>
      <c r="H194" s="160">
        <v>0.1</v>
      </c>
      <c r="L194" s="156"/>
      <c r="M194" s="161"/>
      <c r="N194" s="162"/>
      <c r="O194" s="162"/>
      <c r="P194" s="162"/>
      <c r="Q194" s="162"/>
      <c r="R194" s="162"/>
      <c r="S194" s="162"/>
      <c r="T194" s="163"/>
      <c r="AT194" s="158" t="s">
        <v>156</v>
      </c>
      <c r="AU194" s="158" t="s">
        <v>89</v>
      </c>
      <c r="AV194" s="13" t="s">
        <v>89</v>
      </c>
      <c r="AW194" s="13" t="s">
        <v>36</v>
      </c>
      <c r="AX194" s="13" t="s">
        <v>80</v>
      </c>
      <c r="AY194" s="158" t="s">
        <v>147</v>
      </c>
    </row>
    <row r="195" spans="1:65" s="13" customFormat="1" x14ac:dyDescent="0.2">
      <c r="B195" s="156"/>
      <c r="D195" s="157" t="s">
        <v>156</v>
      </c>
      <c r="E195" s="158" t="s">
        <v>1</v>
      </c>
      <c r="F195" s="159" t="s">
        <v>236</v>
      </c>
      <c r="H195" s="160">
        <v>0.182</v>
      </c>
      <c r="L195" s="156"/>
      <c r="M195" s="161"/>
      <c r="N195" s="162"/>
      <c r="O195" s="162"/>
      <c r="P195" s="162"/>
      <c r="Q195" s="162"/>
      <c r="R195" s="162"/>
      <c r="S195" s="162"/>
      <c r="T195" s="163"/>
      <c r="AT195" s="158" t="s">
        <v>156</v>
      </c>
      <c r="AU195" s="158" t="s">
        <v>89</v>
      </c>
      <c r="AV195" s="13" t="s">
        <v>89</v>
      </c>
      <c r="AW195" s="13" t="s">
        <v>36</v>
      </c>
      <c r="AX195" s="13" t="s">
        <v>80</v>
      </c>
      <c r="AY195" s="158" t="s">
        <v>147</v>
      </c>
    </row>
    <row r="196" spans="1:65" s="16" customFormat="1" x14ac:dyDescent="0.2">
      <c r="B196" s="177"/>
      <c r="D196" s="157" t="s">
        <v>156</v>
      </c>
      <c r="E196" s="178" t="s">
        <v>1</v>
      </c>
      <c r="F196" s="179" t="s">
        <v>193</v>
      </c>
      <c r="H196" s="180">
        <v>0.56999999999999995</v>
      </c>
      <c r="L196" s="177"/>
      <c r="M196" s="181"/>
      <c r="N196" s="182"/>
      <c r="O196" s="182"/>
      <c r="P196" s="182"/>
      <c r="Q196" s="182"/>
      <c r="R196" s="182"/>
      <c r="S196" s="182"/>
      <c r="T196" s="183"/>
      <c r="AT196" s="178" t="s">
        <v>156</v>
      </c>
      <c r="AU196" s="178" t="s">
        <v>89</v>
      </c>
      <c r="AV196" s="16" t="s">
        <v>163</v>
      </c>
      <c r="AW196" s="16" t="s">
        <v>36</v>
      </c>
      <c r="AX196" s="16" t="s">
        <v>80</v>
      </c>
      <c r="AY196" s="178" t="s">
        <v>147</v>
      </c>
    </row>
    <row r="197" spans="1:65" s="13" customFormat="1" x14ac:dyDescent="0.2">
      <c r="B197" s="156"/>
      <c r="D197" s="157" t="s">
        <v>156</v>
      </c>
      <c r="E197" s="158" t="s">
        <v>1</v>
      </c>
      <c r="F197" s="159" t="s">
        <v>237</v>
      </c>
      <c r="H197" s="160">
        <v>1.95</v>
      </c>
      <c r="L197" s="156"/>
      <c r="M197" s="161"/>
      <c r="N197" s="162"/>
      <c r="O197" s="162"/>
      <c r="P197" s="162"/>
      <c r="Q197" s="162"/>
      <c r="R197" s="162"/>
      <c r="S197" s="162"/>
      <c r="T197" s="163"/>
      <c r="AT197" s="158" t="s">
        <v>156</v>
      </c>
      <c r="AU197" s="158" t="s">
        <v>89</v>
      </c>
      <c r="AV197" s="13" t="s">
        <v>89</v>
      </c>
      <c r="AW197" s="13" t="s">
        <v>36</v>
      </c>
      <c r="AX197" s="13" t="s">
        <v>80</v>
      </c>
      <c r="AY197" s="158" t="s">
        <v>147</v>
      </c>
    </row>
    <row r="198" spans="1:65" s="14" customFormat="1" x14ac:dyDescent="0.2">
      <c r="B198" s="164"/>
      <c r="D198" s="157" t="s">
        <v>156</v>
      </c>
      <c r="E198" s="165" t="s">
        <v>1</v>
      </c>
      <c r="F198" s="166" t="s">
        <v>158</v>
      </c>
      <c r="H198" s="167">
        <v>13.536</v>
      </c>
      <c r="L198" s="164"/>
      <c r="M198" s="168"/>
      <c r="N198" s="169"/>
      <c r="O198" s="169"/>
      <c r="P198" s="169"/>
      <c r="Q198" s="169"/>
      <c r="R198" s="169"/>
      <c r="S198" s="169"/>
      <c r="T198" s="170"/>
      <c r="AT198" s="165" t="s">
        <v>156</v>
      </c>
      <c r="AU198" s="165" t="s">
        <v>89</v>
      </c>
      <c r="AV198" s="14" t="s">
        <v>154</v>
      </c>
      <c r="AW198" s="14" t="s">
        <v>36</v>
      </c>
      <c r="AX198" s="14" t="s">
        <v>87</v>
      </c>
      <c r="AY198" s="165" t="s">
        <v>147</v>
      </c>
    </row>
    <row r="199" spans="1:65" s="2" customFormat="1" ht="24" x14ac:dyDescent="0.2">
      <c r="A199" s="31"/>
      <c r="B199" s="143"/>
      <c r="C199" s="144" t="s">
        <v>238</v>
      </c>
      <c r="D199" s="144" t="s">
        <v>149</v>
      </c>
      <c r="E199" s="145" t="s">
        <v>239</v>
      </c>
      <c r="F199" s="146" t="s">
        <v>240</v>
      </c>
      <c r="G199" s="147" t="s">
        <v>189</v>
      </c>
      <c r="H199" s="148">
        <v>135.36000000000001</v>
      </c>
      <c r="I199" s="149"/>
      <c r="J199" s="149">
        <f>ROUND(I199*H199,2)</f>
        <v>0</v>
      </c>
      <c r="K199" s="146" t="s">
        <v>153</v>
      </c>
      <c r="L199" s="32"/>
      <c r="M199" s="150" t="s">
        <v>1</v>
      </c>
      <c r="N199" s="151" t="s">
        <v>45</v>
      </c>
      <c r="O199" s="152">
        <v>5.0000000000000001E-3</v>
      </c>
      <c r="P199" s="152">
        <f>O199*H199</f>
        <v>0.67680000000000007</v>
      </c>
      <c r="Q199" s="152">
        <v>0</v>
      </c>
      <c r="R199" s="152">
        <f>Q199*H199</f>
        <v>0</v>
      </c>
      <c r="S199" s="152">
        <v>0</v>
      </c>
      <c r="T199" s="153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54" t="s">
        <v>154</v>
      </c>
      <c r="AT199" s="154" t="s">
        <v>149</v>
      </c>
      <c r="AU199" s="154" t="s">
        <v>89</v>
      </c>
      <c r="AY199" s="18" t="s">
        <v>147</v>
      </c>
      <c r="BE199" s="155">
        <f>IF(N199="základní",J199,0)</f>
        <v>0</v>
      </c>
      <c r="BF199" s="155">
        <f>IF(N199="snížená",J199,0)</f>
        <v>0</v>
      </c>
      <c r="BG199" s="155">
        <f>IF(N199="zákl. přenesená",J199,0)</f>
        <v>0</v>
      </c>
      <c r="BH199" s="155">
        <f>IF(N199="sníž. přenesená",J199,0)</f>
        <v>0</v>
      </c>
      <c r="BI199" s="155">
        <f>IF(N199="nulová",J199,0)</f>
        <v>0</v>
      </c>
      <c r="BJ199" s="18" t="s">
        <v>87</v>
      </c>
      <c r="BK199" s="155">
        <f>ROUND(I199*H199,2)</f>
        <v>0</v>
      </c>
      <c r="BL199" s="18" t="s">
        <v>154</v>
      </c>
      <c r="BM199" s="154" t="s">
        <v>241</v>
      </c>
    </row>
    <row r="200" spans="1:65" s="13" customFormat="1" x14ac:dyDescent="0.2">
      <c r="B200" s="156"/>
      <c r="D200" s="157" t="s">
        <v>156</v>
      </c>
      <c r="F200" s="159" t="s">
        <v>242</v>
      </c>
      <c r="H200" s="160">
        <v>135.36000000000001</v>
      </c>
      <c r="L200" s="156"/>
      <c r="M200" s="161"/>
      <c r="N200" s="162"/>
      <c r="O200" s="162"/>
      <c r="P200" s="162"/>
      <c r="Q200" s="162"/>
      <c r="R200" s="162"/>
      <c r="S200" s="162"/>
      <c r="T200" s="163"/>
      <c r="AT200" s="158" t="s">
        <v>156</v>
      </c>
      <c r="AU200" s="158" t="s">
        <v>89</v>
      </c>
      <c r="AV200" s="13" t="s">
        <v>89</v>
      </c>
      <c r="AW200" s="13" t="s">
        <v>3</v>
      </c>
      <c r="AX200" s="13" t="s">
        <v>87</v>
      </c>
      <c r="AY200" s="158" t="s">
        <v>147</v>
      </c>
    </row>
    <row r="201" spans="1:65" s="2" customFormat="1" ht="16.5" customHeight="1" x14ac:dyDescent="0.2">
      <c r="A201" s="31"/>
      <c r="B201" s="143"/>
      <c r="C201" s="144" t="s">
        <v>243</v>
      </c>
      <c r="D201" s="144" t="s">
        <v>149</v>
      </c>
      <c r="E201" s="145" t="s">
        <v>244</v>
      </c>
      <c r="F201" s="146" t="s">
        <v>245</v>
      </c>
      <c r="G201" s="147" t="s">
        <v>246</v>
      </c>
      <c r="H201" s="148">
        <v>24.364999999999998</v>
      </c>
      <c r="I201" s="149"/>
      <c r="J201" s="149">
        <f>ROUND(I201*H201,2)</f>
        <v>0</v>
      </c>
      <c r="K201" s="146" t="s">
        <v>153</v>
      </c>
      <c r="L201" s="32"/>
      <c r="M201" s="150" t="s">
        <v>1</v>
      </c>
      <c r="N201" s="151" t="s">
        <v>45</v>
      </c>
      <c r="O201" s="152">
        <v>0</v>
      </c>
      <c r="P201" s="152">
        <f>O201*H201</f>
        <v>0</v>
      </c>
      <c r="Q201" s="152">
        <v>0</v>
      </c>
      <c r="R201" s="152">
        <f>Q201*H201</f>
        <v>0</v>
      </c>
      <c r="S201" s="152">
        <v>0</v>
      </c>
      <c r="T201" s="153">
        <f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54" t="s">
        <v>154</v>
      </c>
      <c r="AT201" s="154" t="s">
        <v>149</v>
      </c>
      <c r="AU201" s="154" t="s">
        <v>89</v>
      </c>
      <c r="AY201" s="18" t="s">
        <v>147</v>
      </c>
      <c r="BE201" s="155">
        <f>IF(N201="základní",J201,0)</f>
        <v>0</v>
      </c>
      <c r="BF201" s="155">
        <f>IF(N201="snížená",J201,0)</f>
        <v>0</v>
      </c>
      <c r="BG201" s="155">
        <f>IF(N201="zákl. přenesená",J201,0)</f>
        <v>0</v>
      </c>
      <c r="BH201" s="155">
        <f>IF(N201="sníž. přenesená",J201,0)</f>
        <v>0</v>
      </c>
      <c r="BI201" s="155">
        <f>IF(N201="nulová",J201,0)</f>
        <v>0</v>
      </c>
      <c r="BJ201" s="18" t="s">
        <v>87</v>
      </c>
      <c r="BK201" s="155">
        <f>ROUND(I201*H201,2)</f>
        <v>0</v>
      </c>
      <c r="BL201" s="18" t="s">
        <v>154</v>
      </c>
      <c r="BM201" s="154" t="s">
        <v>247</v>
      </c>
    </row>
    <row r="202" spans="1:65" s="13" customFormat="1" x14ac:dyDescent="0.2">
      <c r="B202" s="156"/>
      <c r="D202" s="157" t="s">
        <v>156</v>
      </c>
      <c r="F202" s="159" t="s">
        <v>248</v>
      </c>
      <c r="H202" s="160">
        <v>24.364999999999998</v>
      </c>
      <c r="L202" s="156"/>
      <c r="M202" s="161"/>
      <c r="N202" s="162"/>
      <c r="O202" s="162"/>
      <c r="P202" s="162"/>
      <c r="Q202" s="162"/>
      <c r="R202" s="162"/>
      <c r="S202" s="162"/>
      <c r="T202" s="163"/>
      <c r="AT202" s="158" t="s">
        <v>156</v>
      </c>
      <c r="AU202" s="158" t="s">
        <v>89</v>
      </c>
      <c r="AV202" s="13" t="s">
        <v>89</v>
      </c>
      <c r="AW202" s="13" t="s">
        <v>3</v>
      </c>
      <c r="AX202" s="13" t="s">
        <v>87</v>
      </c>
      <c r="AY202" s="158" t="s">
        <v>147</v>
      </c>
    </row>
    <row r="203" spans="1:65" s="2" customFormat="1" ht="16.5" customHeight="1" x14ac:dyDescent="0.2">
      <c r="A203" s="31"/>
      <c r="B203" s="143"/>
      <c r="C203" s="144" t="s">
        <v>249</v>
      </c>
      <c r="D203" s="144" t="s">
        <v>149</v>
      </c>
      <c r="E203" s="145" t="s">
        <v>250</v>
      </c>
      <c r="F203" s="146" t="s">
        <v>251</v>
      </c>
      <c r="G203" s="147" t="s">
        <v>189</v>
      </c>
      <c r="H203" s="148">
        <v>13.536</v>
      </c>
      <c r="I203" s="149"/>
      <c r="J203" s="149">
        <f>ROUND(I203*H203,2)</f>
        <v>0</v>
      </c>
      <c r="K203" s="146" t="s">
        <v>153</v>
      </c>
      <c r="L203" s="32"/>
      <c r="M203" s="150" t="s">
        <v>1</v>
      </c>
      <c r="N203" s="151" t="s">
        <v>45</v>
      </c>
      <c r="O203" s="152">
        <v>8.9999999999999993E-3</v>
      </c>
      <c r="P203" s="152">
        <f>O203*H203</f>
        <v>0.12182399999999999</v>
      </c>
      <c r="Q203" s="152">
        <v>0</v>
      </c>
      <c r="R203" s="152">
        <f>Q203*H203</f>
        <v>0</v>
      </c>
      <c r="S203" s="152">
        <v>0</v>
      </c>
      <c r="T203" s="153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54" t="s">
        <v>154</v>
      </c>
      <c r="AT203" s="154" t="s">
        <v>149</v>
      </c>
      <c r="AU203" s="154" t="s">
        <v>89</v>
      </c>
      <c r="AY203" s="18" t="s">
        <v>147</v>
      </c>
      <c r="BE203" s="155">
        <f>IF(N203="základní",J203,0)</f>
        <v>0</v>
      </c>
      <c r="BF203" s="155">
        <f>IF(N203="snížená",J203,0)</f>
        <v>0</v>
      </c>
      <c r="BG203" s="155">
        <f>IF(N203="zákl. přenesená",J203,0)</f>
        <v>0</v>
      </c>
      <c r="BH203" s="155">
        <f>IF(N203="sníž. přenesená",J203,0)</f>
        <v>0</v>
      </c>
      <c r="BI203" s="155">
        <f>IF(N203="nulová",J203,0)</f>
        <v>0</v>
      </c>
      <c r="BJ203" s="18" t="s">
        <v>87</v>
      </c>
      <c r="BK203" s="155">
        <f>ROUND(I203*H203,2)</f>
        <v>0</v>
      </c>
      <c r="BL203" s="18" t="s">
        <v>154</v>
      </c>
      <c r="BM203" s="154" t="s">
        <v>252</v>
      </c>
    </row>
    <row r="204" spans="1:65" s="2" customFormat="1" ht="16.5" customHeight="1" x14ac:dyDescent="0.2">
      <c r="A204" s="31"/>
      <c r="B204" s="143"/>
      <c r="C204" s="144" t="s">
        <v>253</v>
      </c>
      <c r="D204" s="144" t="s">
        <v>149</v>
      </c>
      <c r="E204" s="145" t="s">
        <v>254</v>
      </c>
      <c r="F204" s="146" t="s">
        <v>255</v>
      </c>
      <c r="G204" s="147" t="s">
        <v>189</v>
      </c>
      <c r="H204" s="148">
        <v>8.0050000000000008</v>
      </c>
      <c r="I204" s="149"/>
      <c r="J204" s="149">
        <f>ROUND(I204*H204,2)</f>
        <v>0</v>
      </c>
      <c r="K204" s="146" t="s">
        <v>153</v>
      </c>
      <c r="L204" s="32"/>
      <c r="M204" s="150" t="s">
        <v>1</v>
      </c>
      <c r="N204" s="151" t="s">
        <v>45</v>
      </c>
      <c r="O204" s="152">
        <v>0.32800000000000001</v>
      </c>
      <c r="P204" s="152">
        <f>O204*H204</f>
        <v>2.6256400000000002</v>
      </c>
      <c r="Q204" s="152">
        <v>0</v>
      </c>
      <c r="R204" s="152">
        <f>Q204*H204</f>
        <v>0</v>
      </c>
      <c r="S204" s="152">
        <v>0</v>
      </c>
      <c r="T204" s="153">
        <f>S204*H204</f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54" t="s">
        <v>154</v>
      </c>
      <c r="AT204" s="154" t="s">
        <v>149</v>
      </c>
      <c r="AU204" s="154" t="s">
        <v>89</v>
      </c>
      <c r="AY204" s="18" t="s">
        <v>147</v>
      </c>
      <c r="BE204" s="155">
        <f>IF(N204="základní",J204,0)</f>
        <v>0</v>
      </c>
      <c r="BF204" s="155">
        <f>IF(N204="snížená",J204,0)</f>
        <v>0</v>
      </c>
      <c r="BG204" s="155">
        <f>IF(N204="zákl. přenesená",J204,0)</f>
        <v>0</v>
      </c>
      <c r="BH204" s="155">
        <f>IF(N204="sníž. přenesená",J204,0)</f>
        <v>0</v>
      </c>
      <c r="BI204" s="155">
        <f>IF(N204="nulová",J204,0)</f>
        <v>0</v>
      </c>
      <c r="BJ204" s="18" t="s">
        <v>87</v>
      </c>
      <c r="BK204" s="155">
        <f>ROUND(I204*H204,2)</f>
        <v>0</v>
      </c>
      <c r="BL204" s="18" t="s">
        <v>154</v>
      </c>
      <c r="BM204" s="154" t="s">
        <v>256</v>
      </c>
    </row>
    <row r="205" spans="1:65" s="15" customFormat="1" x14ac:dyDescent="0.2">
      <c r="B205" s="171"/>
      <c r="D205" s="157" t="s">
        <v>156</v>
      </c>
      <c r="E205" s="172" t="s">
        <v>1</v>
      </c>
      <c r="F205" s="173" t="s">
        <v>191</v>
      </c>
      <c r="H205" s="172" t="s">
        <v>1</v>
      </c>
      <c r="L205" s="171"/>
      <c r="M205" s="174"/>
      <c r="N205" s="175"/>
      <c r="O205" s="175"/>
      <c r="P205" s="175"/>
      <c r="Q205" s="175"/>
      <c r="R205" s="175"/>
      <c r="S205" s="175"/>
      <c r="T205" s="176"/>
      <c r="AT205" s="172" t="s">
        <v>156</v>
      </c>
      <c r="AU205" s="172" t="s">
        <v>89</v>
      </c>
      <c r="AV205" s="15" t="s">
        <v>87</v>
      </c>
      <c r="AW205" s="15" t="s">
        <v>36</v>
      </c>
      <c r="AX205" s="15" t="s">
        <v>80</v>
      </c>
      <c r="AY205" s="172" t="s">
        <v>147</v>
      </c>
    </row>
    <row r="206" spans="1:65" s="13" customFormat="1" x14ac:dyDescent="0.2">
      <c r="B206" s="156"/>
      <c r="D206" s="157" t="s">
        <v>156</v>
      </c>
      <c r="E206" s="158" t="s">
        <v>1</v>
      </c>
      <c r="F206" s="159" t="s">
        <v>257</v>
      </c>
      <c r="H206" s="160">
        <v>8.0050000000000008</v>
      </c>
      <c r="L206" s="156"/>
      <c r="M206" s="161"/>
      <c r="N206" s="162"/>
      <c r="O206" s="162"/>
      <c r="P206" s="162"/>
      <c r="Q206" s="162"/>
      <c r="R206" s="162"/>
      <c r="S206" s="162"/>
      <c r="T206" s="163"/>
      <c r="AT206" s="158" t="s">
        <v>156</v>
      </c>
      <c r="AU206" s="158" t="s">
        <v>89</v>
      </c>
      <c r="AV206" s="13" t="s">
        <v>89</v>
      </c>
      <c r="AW206" s="13" t="s">
        <v>36</v>
      </c>
      <c r="AX206" s="13" t="s">
        <v>80</v>
      </c>
      <c r="AY206" s="158" t="s">
        <v>147</v>
      </c>
    </row>
    <row r="207" spans="1:65" s="14" customFormat="1" x14ac:dyDescent="0.2">
      <c r="B207" s="164"/>
      <c r="D207" s="157" t="s">
        <v>156</v>
      </c>
      <c r="E207" s="165" t="s">
        <v>1</v>
      </c>
      <c r="F207" s="166" t="s">
        <v>158</v>
      </c>
      <c r="H207" s="167">
        <v>8.0050000000000008</v>
      </c>
      <c r="L207" s="164"/>
      <c r="M207" s="168"/>
      <c r="N207" s="169"/>
      <c r="O207" s="169"/>
      <c r="P207" s="169"/>
      <c r="Q207" s="169"/>
      <c r="R207" s="169"/>
      <c r="S207" s="169"/>
      <c r="T207" s="170"/>
      <c r="AT207" s="165" t="s">
        <v>156</v>
      </c>
      <c r="AU207" s="165" t="s">
        <v>89</v>
      </c>
      <c r="AV207" s="14" t="s">
        <v>154</v>
      </c>
      <c r="AW207" s="14" t="s">
        <v>36</v>
      </c>
      <c r="AX207" s="14" t="s">
        <v>87</v>
      </c>
      <c r="AY207" s="165" t="s">
        <v>147</v>
      </c>
    </row>
    <row r="208" spans="1:65" s="2" customFormat="1" ht="16.5" customHeight="1" x14ac:dyDescent="0.2">
      <c r="A208" s="31"/>
      <c r="B208" s="143"/>
      <c r="C208" s="144" t="s">
        <v>258</v>
      </c>
      <c r="D208" s="144" t="s">
        <v>149</v>
      </c>
      <c r="E208" s="145" t="s">
        <v>259</v>
      </c>
      <c r="F208" s="146" t="s">
        <v>260</v>
      </c>
      <c r="G208" s="147" t="s">
        <v>189</v>
      </c>
      <c r="H208" s="148">
        <v>1.2</v>
      </c>
      <c r="I208" s="149"/>
      <c r="J208" s="149">
        <f>ROUND(I208*H208,2)</f>
        <v>0</v>
      </c>
      <c r="K208" s="146" t="s">
        <v>153</v>
      </c>
      <c r="L208" s="32"/>
      <c r="M208" s="150" t="s">
        <v>1</v>
      </c>
      <c r="N208" s="151" t="s">
        <v>45</v>
      </c>
      <c r="O208" s="152">
        <v>0.70899999999999996</v>
      </c>
      <c r="P208" s="152">
        <f>O208*H208</f>
        <v>0.85079999999999989</v>
      </c>
      <c r="Q208" s="152">
        <v>0</v>
      </c>
      <c r="R208" s="152">
        <f>Q208*H208</f>
        <v>0</v>
      </c>
      <c r="S208" s="152">
        <v>0</v>
      </c>
      <c r="T208" s="153">
        <f>S208*H208</f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54" t="s">
        <v>154</v>
      </c>
      <c r="AT208" s="154" t="s">
        <v>149</v>
      </c>
      <c r="AU208" s="154" t="s">
        <v>89</v>
      </c>
      <c r="AY208" s="18" t="s">
        <v>147</v>
      </c>
      <c r="BE208" s="155">
        <f>IF(N208="základní",J208,0)</f>
        <v>0</v>
      </c>
      <c r="BF208" s="155">
        <f>IF(N208="snížená",J208,0)</f>
        <v>0</v>
      </c>
      <c r="BG208" s="155">
        <f>IF(N208="zákl. přenesená",J208,0)</f>
        <v>0</v>
      </c>
      <c r="BH208" s="155">
        <f>IF(N208="sníž. přenesená",J208,0)</f>
        <v>0</v>
      </c>
      <c r="BI208" s="155">
        <f>IF(N208="nulová",J208,0)</f>
        <v>0</v>
      </c>
      <c r="BJ208" s="18" t="s">
        <v>87</v>
      </c>
      <c r="BK208" s="155">
        <f>ROUND(I208*H208,2)</f>
        <v>0</v>
      </c>
      <c r="BL208" s="18" t="s">
        <v>154</v>
      </c>
      <c r="BM208" s="154" t="s">
        <v>261</v>
      </c>
    </row>
    <row r="209" spans="1:65" s="13" customFormat="1" x14ac:dyDescent="0.2">
      <c r="B209" s="156"/>
      <c r="D209" s="157" t="s">
        <v>156</v>
      </c>
      <c r="E209" s="158" t="s">
        <v>1</v>
      </c>
      <c r="F209" s="159" t="s">
        <v>198</v>
      </c>
      <c r="H209" s="160">
        <v>1.2</v>
      </c>
      <c r="L209" s="156"/>
      <c r="M209" s="161"/>
      <c r="N209" s="162"/>
      <c r="O209" s="162"/>
      <c r="P209" s="162"/>
      <c r="Q209" s="162"/>
      <c r="R209" s="162"/>
      <c r="S209" s="162"/>
      <c r="T209" s="163"/>
      <c r="AT209" s="158" t="s">
        <v>156</v>
      </c>
      <c r="AU209" s="158" t="s">
        <v>89</v>
      </c>
      <c r="AV209" s="13" t="s">
        <v>89</v>
      </c>
      <c r="AW209" s="13" t="s">
        <v>36</v>
      </c>
      <c r="AX209" s="13" t="s">
        <v>80</v>
      </c>
      <c r="AY209" s="158" t="s">
        <v>147</v>
      </c>
    </row>
    <row r="210" spans="1:65" s="14" customFormat="1" x14ac:dyDescent="0.2">
      <c r="B210" s="164"/>
      <c r="D210" s="157" t="s">
        <v>156</v>
      </c>
      <c r="E210" s="165" t="s">
        <v>1</v>
      </c>
      <c r="F210" s="166" t="s">
        <v>158</v>
      </c>
      <c r="H210" s="167">
        <v>1.2</v>
      </c>
      <c r="L210" s="164"/>
      <c r="M210" s="168"/>
      <c r="N210" s="169"/>
      <c r="O210" s="169"/>
      <c r="P210" s="169"/>
      <c r="Q210" s="169"/>
      <c r="R210" s="169"/>
      <c r="S210" s="169"/>
      <c r="T210" s="170"/>
      <c r="AT210" s="165" t="s">
        <v>156</v>
      </c>
      <c r="AU210" s="165" t="s">
        <v>89</v>
      </c>
      <c r="AV210" s="14" t="s">
        <v>154</v>
      </c>
      <c r="AW210" s="14" t="s">
        <v>36</v>
      </c>
      <c r="AX210" s="14" t="s">
        <v>87</v>
      </c>
      <c r="AY210" s="165" t="s">
        <v>147</v>
      </c>
    </row>
    <row r="211" spans="1:65" s="2" customFormat="1" ht="16.5" customHeight="1" x14ac:dyDescent="0.2">
      <c r="A211" s="31"/>
      <c r="B211" s="143"/>
      <c r="C211" s="187" t="s">
        <v>7</v>
      </c>
      <c r="D211" s="187" t="s">
        <v>262</v>
      </c>
      <c r="E211" s="188" t="s">
        <v>263</v>
      </c>
      <c r="F211" s="189" t="s">
        <v>264</v>
      </c>
      <c r="G211" s="190" t="s">
        <v>246</v>
      </c>
      <c r="H211" s="191">
        <v>2.16</v>
      </c>
      <c r="I211" s="192"/>
      <c r="J211" s="192">
        <f>ROUND(I211*H211,2)</f>
        <v>0</v>
      </c>
      <c r="K211" s="189" t="s">
        <v>265</v>
      </c>
      <c r="L211" s="193"/>
      <c r="M211" s="194" t="s">
        <v>1</v>
      </c>
      <c r="N211" s="195" t="s">
        <v>45</v>
      </c>
      <c r="O211" s="152">
        <v>0</v>
      </c>
      <c r="P211" s="152">
        <f>O211*H211</f>
        <v>0</v>
      </c>
      <c r="Q211" s="152">
        <v>1</v>
      </c>
      <c r="R211" s="152">
        <f>Q211*H211</f>
        <v>2.16</v>
      </c>
      <c r="S211" s="152">
        <v>0</v>
      </c>
      <c r="T211" s="153">
        <f>S211*H211</f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54" t="s">
        <v>186</v>
      </c>
      <c r="AT211" s="154" t="s">
        <v>262</v>
      </c>
      <c r="AU211" s="154" t="s">
        <v>89</v>
      </c>
      <c r="AY211" s="18" t="s">
        <v>147</v>
      </c>
      <c r="BE211" s="155">
        <f>IF(N211="základní",J211,0)</f>
        <v>0</v>
      </c>
      <c r="BF211" s="155">
        <f>IF(N211="snížená",J211,0)</f>
        <v>0</v>
      </c>
      <c r="BG211" s="155">
        <f>IF(N211="zákl. přenesená",J211,0)</f>
        <v>0</v>
      </c>
      <c r="BH211" s="155">
        <f>IF(N211="sníž. přenesená",J211,0)</f>
        <v>0</v>
      </c>
      <c r="BI211" s="155">
        <f>IF(N211="nulová",J211,0)</f>
        <v>0</v>
      </c>
      <c r="BJ211" s="18" t="s">
        <v>87</v>
      </c>
      <c r="BK211" s="155">
        <f>ROUND(I211*H211,2)</f>
        <v>0</v>
      </c>
      <c r="BL211" s="18" t="s">
        <v>154</v>
      </c>
      <c r="BM211" s="154" t="s">
        <v>266</v>
      </c>
    </row>
    <row r="212" spans="1:65" s="13" customFormat="1" x14ac:dyDescent="0.2">
      <c r="B212" s="156"/>
      <c r="D212" s="157" t="s">
        <v>156</v>
      </c>
      <c r="F212" s="159" t="s">
        <v>267</v>
      </c>
      <c r="H212" s="160">
        <v>2.16</v>
      </c>
      <c r="L212" s="156"/>
      <c r="M212" s="161"/>
      <c r="N212" s="162"/>
      <c r="O212" s="162"/>
      <c r="P212" s="162"/>
      <c r="Q212" s="162"/>
      <c r="R212" s="162"/>
      <c r="S212" s="162"/>
      <c r="T212" s="163"/>
      <c r="AT212" s="158" t="s">
        <v>156</v>
      </c>
      <c r="AU212" s="158" t="s">
        <v>89</v>
      </c>
      <c r="AV212" s="13" t="s">
        <v>89</v>
      </c>
      <c r="AW212" s="13" t="s">
        <v>3</v>
      </c>
      <c r="AX212" s="13" t="s">
        <v>87</v>
      </c>
      <c r="AY212" s="158" t="s">
        <v>147</v>
      </c>
    </row>
    <row r="213" spans="1:65" s="2" customFormat="1" ht="21.75" customHeight="1" x14ac:dyDescent="0.2">
      <c r="A213" s="31"/>
      <c r="B213" s="143"/>
      <c r="C213" s="144" t="s">
        <v>268</v>
      </c>
      <c r="D213" s="144" t="s">
        <v>149</v>
      </c>
      <c r="E213" s="145" t="s">
        <v>269</v>
      </c>
      <c r="F213" s="146" t="s">
        <v>270</v>
      </c>
      <c r="G213" s="147" t="s">
        <v>152</v>
      </c>
      <c r="H213" s="148">
        <v>766.947</v>
      </c>
      <c r="I213" s="149"/>
      <c r="J213" s="149">
        <f>ROUND(I213*H213,2)</f>
        <v>0</v>
      </c>
      <c r="K213" s="146" t="s">
        <v>265</v>
      </c>
      <c r="L213" s="32"/>
      <c r="M213" s="150" t="s">
        <v>1</v>
      </c>
      <c r="N213" s="151" t="s">
        <v>45</v>
      </c>
      <c r="O213" s="152">
        <v>2.5000000000000001E-2</v>
      </c>
      <c r="P213" s="152">
        <f>O213*H213</f>
        <v>19.173674999999999</v>
      </c>
      <c r="Q213" s="152">
        <v>0</v>
      </c>
      <c r="R213" s="152">
        <f>Q213*H213</f>
        <v>0</v>
      </c>
      <c r="S213" s="152">
        <v>0</v>
      </c>
      <c r="T213" s="153">
        <f>S213*H213</f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54" t="s">
        <v>154</v>
      </c>
      <c r="AT213" s="154" t="s">
        <v>149</v>
      </c>
      <c r="AU213" s="154" t="s">
        <v>89</v>
      </c>
      <c r="AY213" s="18" t="s">
        <v>147</v>
      </c>
      <c r="BE213" s="155">
        <f>IF(N213="základní",J213,0)</f>
        <v>0</v>
      </c>
      <c r="BF213" s="155">
        <f>IF(N213="snížená",J213,0)</f>
        <v>0</v>
      </c>
      <c r="BG213" s="155">
        <f>IF(N213="zákl. přenesená",J213,0)</f>
        <v>0</v>
      </c>
      <c r="BH213" s="155">
        <f>IF(N213="sníž. přenesená",J213,0)</f>
        <v>0</v>
      </c>
      <c r="BI213" s="155">
        <f>IF(N213="nulová",J213,0)</f>
        <v>0</v>
      </c>
      <c r="BJ213" s="18" t="s">
        <v>87</v>
      </c>
      <c r="BK213" s="155">
        <f>ROUND(I213*H213,2)</f>
        <v>0</v>
      </c>
      <c r="BL213" s="18" t="s">
        <v>154</v>
      </c>
      <c r="BM213" s="154" t="s">
        <v>271</v>
      </c>
    </row>
    <row r="214" spans="1:65" s="13" customFormat="1" x14ac:dyDescent="0.2">
      <c r="B214" s="156"/>
      <c r="D214" s="157" t="s">
        <v>156</v>
      </c>
      <c r="E214" s="158" t="s">
        <v>1</v>
      </c>
      <c r="F214" s="159" t="s">
        <v>272</v>
      </c>
      <c r="H214" s="160">
        <v>45.96</v>
      </c>
      <c r="L214" s="156"/>
      <c r="M214" s="161"/>
      <c r="N214" s="162"/>
      <c r="O214" s="162"/>
      <c r="P214" s="162"/>
      <c r="Q214" s="162"/>
      <c r="R214" s="162"/>
      <c r="S214" s="162"/>
      <c r="T214" s="163"/>
      <c r="AT214" s="158" t="s">
        <v>156</v>
      </c>
      <c r="AU214" s="158" t="s">
        <v>89</v>
      </c>
      <c r="AV214" s="13" t="s">
        <v>89</v>
      </c>
      <c r="AW214" s="13" t="s">
        <v>36</v>
      </c>
      <c r="AX214" s="13" t="s">
        <v>80</v>
      </c>
      <c r="AY214" s="158" t="s">
        <v>147</v>
      </c>
    </row>
    <row r="215" spans="1:65" s="13" customFormat="1" x14ac:dyDescent="0.2">
      <c r="B215" s="156"/>
      <c r="D215" s="157" t="s">
        <v>156</v>
      </c>
      <c r="E215" s="158" t="s">
        <v>1</v>
      </c>
      <c r="F215" s="159" t="s">
        <v>273</v>
      </c>
      <c r="H215" s="160">
        <v>515.70000000000005</v>
      </c>
      <c r="L215" s="156"/>
      <c r="M215" s="161"/>
      <c r="N215" s="162"/>
      <c r="O215" s="162"/>
      <c r="P215" s="162"/>
      <c r="Q215" s="162"/>
      <c r="R215" s="162"/>
      <c r="S215" s="162"/>
      <c r="T215" s="163"/>
      <c r="AT215" s="158" t="s">
        <v>156</v>
      </c>
      <c r="AU215" s="158" t="s">
        <v>89</v>
      </c>
      <c r="AV215" s="13" t="s">
        <v>89</v>
      </c>
      <c r="AW215" s="13" t="s">
        <v>36</v>
      </c>
      <c r="AX215" s="13" t="s">
        <v>80</v>
      </c>
      <c r="AY215" s="158" t="s">
        <v>147</v>
      </c>
    </row>
    <row r="216" spans="1:65" s="13" customFormat="1" x14ac:dyDescent="0.2">
      <c r="B216" s="156"/>
      <c r="D216" s="157" t="s">
        <v>156</v>
      </c>
      <c r="E216" s="158" t="s">
        <v>1</v>
      </c>
      <c r="F216" s="159" t="s">
        <v>274</v>
      </c>
      <c r="H216" s="160">
        <v>165.31700000000001</v>
      </c>
      <c r="L216" s="156"/>
      <c r="M216" s="161"/>
      <c r="N216" s="162"/>
      <c r="O216" s="162"/>
      <c r="P216" s="162"/>
      <c r="Q216" s="162"/>
      <c r="R216" s="162"/>
      <c r="S216" s="162"/>
      <c r="T216" s="163"/>
      <c r="AT216" s="158" t="s">
        <v>156</v>
      </c>
      <c r="AU216" s="158" t="s">
        <v>89</v>
      </c>
      <c r="AV216" s="13" t="s">
        <v>89</v>
      </c>
      <c r="AW216" s="13" t="s">
        <v>36</v>
      </c>
      <c r="AX216" s="13" t="s">
        <v>80</v>
      </c>
      <c r="AY216" s="158" t="s">
        <v>147</v>
      </c>
    </row>
    <row r="217" spans="1:65" s="13" customFormat="1" x14ac:dyDescent="0.2">
      <c r="B217" s="156"/>
      <c r="D217" s="157" t="s">
        <v>156</v>
      </c>
      <c r="E217" s="158" t="s">
        <v>1</v>
      </c>
      <c r="F217" s="159" t="s">
        <v>275</v>
      </c>
      <c r="H217" s="160">
        <v>5.67</v>
      </c>
      <c r="L217" s="156"/>
      <c r="M217" s="161"/>
      <c r="N217" s="162"/>
      <c r="O217" s="162"/>
      <c r="P217" s="162"/>
      <c r="Q217" s="162"/>
      <c r="R217" s="162"/>
      <c r="S217" s="162"/>
      <c r="T217" s="163"/>
      <c r="AT217" s="158" t="s">
        <v>156</v>
      </c>
      <c r="AU217" s="158" t="s">
        <v>89</v>
      </c>
      <c r="AV217" s="13" t="s">
        <v>89</v>
      </c>
      <c r="AW217" s="13" t="s">
        <v>36</v>
      </c>
      <c r="AX217" s="13" t="s">
        <v>80</v>
      </c>
      <c r="AY217" s="158" t="s">
        <v>147</v>
      </c>
    </row>
    <row r="218" spans="1:65" s="13" customFormat="1" x14ac:dyDescent="0.2">
      <c r="B218" s="156"/>
      <c r="D218" s="157" t="s">
        <v>156</v>
      </c>
      <c r="E218" s="158" t="s">
        <v>1</v>
      </c>
      <c r="F218" s="159" t="s">
        <v>276</v>
      </c>
      <c r="H218" s="160">
        <v>32.299999999999997</v>
      </c>
      <c r="L218" s="156"/>
      <c r="M218" s="161"/>
      <c r="N218" s="162"/>
      <c r="O218" s="162"/>
      <c r="P218" s="162"/>
      <c r="Q218" s="162"/>
      <c r="R218" s="162"/>
      <c r="S218" s="162"/>
      <c r="T218" s="163"/>
      <c r="AT218" s="158" t="s">
        <v>156</v>
      </c>
      <c r="AU218" s="158" t="s">
        <v>89</v>
      </c>
      <c r="AV218" s="13" t="s">
        <v>89</v>
      </c>
      <c r="AW218" s="13" t="s">
        <v>36</v>
      </c>
      <c r="AX218" s="13" t="s">
        <v>80</v>
      </c>
      <c r="AY218" s="158" t="s">
        <v>147</v>
      </c>
    </row>
    <row r="219" spans="1:65" s="16" customFormat="1" x14ac:dyDescent="0.2">
      <c r="B219" s="177"/>
      <c r="D219" s="157" t="s">
        <v>156</v>
      </c>
      <c r="E219" s="178" t="s">
        <v>1</v>
      </c>
      <c r="F219" s="179" t="s">
        <v>193</v>
      </c>
      <c r="H219" s="180">
        <v>764.947</v>
      </c>
      <c r="L219" s="177"/>
      <c r="M219" s="181"/>
      <c r="N219" s="182"/>
      <c r="O219" s="182"/>
      <c r="P219" s="182"/>
      <c r="Q219" s="182"/>
      <c r="R219" s="182"/>
      <c r="S219" s="182"/>
      <c r="T219" s="183"/>
      <c r="AT219" s="178" t="s">
        <v>156</v>
      </c>
      <c r="AU219" s="178" t="s">
        <v>89</v>
      </c>
      <c r="AV219" s="16" t="s">
        <v>163</v>
      </c>
      <c r="AW219" s="16" t="s">
        <v>36</v>
      </c>
      <c r="AX219" s="16" t="s">
        <v>80</v>
      </c>
      <c r="AY219" s="178" t="s">
        <v>147</v>
      </c>
    </row>
    <row r="220" spans="1:65" s="13" customFormat="1" x14ac:dyDescent="0.2">
      <c r="B220" s="156"/>
      <c r="D220" s="157" t="s">
        <v>156</v>
      </c>
      <c r="E220" s="158" t="s">
        <v>1</v>
      </c>
      <c r="F220" s="159" t="s">
        <v>277</v>
      </c>
      <c r="H220" s="160">
        <v>2</v>
      </c>
      <c r="L220" s="156"/>
      <c r="M220" s="161"/>
      <c r="N220" s="162"/>
      <c r="O220" s="162"/>
      <c r="P220" s="162"/>
      <c r="Q220" s="162"/>
      <c r="R220" s="162"/>
      <c r="S220" s="162"/>
      <c r="T220" s="163"/>
      <c r="AT220" s="158" t="s">
        <v>156</v>
      </c>
      <c r="AU220" s="158" t="s">
        <v>89</v>
      </c>
      <c r="AV220" s="13" t="s">
        <v>89</v>
      </c>
      <c r="AW220" s="13" t="s">
        <v>36</v>
      </c>
      <c r="AX220" s="13" t="s">
        <v>80</v>
      </c>
      <c r="AY220" s="158" t="s">
        <v>147</v>
      </c>
    </row>
    <row r="221" spans="1:65" s="14" customFormat="1" x14ac:dyDescent="0.2">
      <c r="B221" s="164"/>
      <c r="D221" s="157" t="s">
        <v>156</v>
      </c>
      <c r="E221" s="165" t="s">
        <v>1</v>
      </c>
      <c r="F221" s="166" t="s">
        <v>158</v>
      </c>
      <c r="H221" s="167">
        <v>766.947</v>
      </c>
      <c r="L221" s="164"/>
      <c r="M221" s="168"/>
      <c r="N221" s="169"/>
      <c r="O221" s="169"/>
      <c r="P221" s="169"/>
      <c r="Q221" s="169"/>
      <c r="R221" s="169"/>
      <c r="S221" s="169"/>
      <c r="T221" s="170"/>
      <c r="AT221" s="165" t="s">
        <v>156</v>
      </c>
      <c r="AU221" s="165" t="s">
        <v>89</v>
      </c>
      <c r="AV221" s="14" t="s">
        <v>154</v>
      </c>
      <c r="AW221" s="14" t="s">
        <v>36</v>
      </c>
      <c r="AX221" s="14" t="s">
        <v>87</v>
      </c>
      <c r="AY221" s="165" t="s">
        <v>147</v>
      </c>
    </row>
    <row r="222" spans="1:65" s="2" customFormat="1" ht="16.5" customHeight="1" x14ac:dyDescent="0.2">
      <c r="A222" s="31"/>
      <c r="B222" s="143"/>
      <c r="C222" s="144" t="s">
        <v>278</v>
      </c>
      <c r="D222" s="144" t="s">
        <v>149</v>
      </c>
      <c r="E222" s="145" t="s">
        <v>279</v>
      </c>
      <c r="F222" s="146" t="s">
        <v>280</v>
      </c>
      <c r="G222" s="147" t="s">
        <v>189</v>
      </c>
      <c r="H222" s="148">
        <v>8.0050000000000008</v>
      </c>
      <c r="I222" s="149"/>
      <c r="J222" s="149">
        <f>ROUND(I222*H222,2)</f>
        <v>0</v>
      </c>
      <c r="K222" s="146" t="s">
        <v>153</v>
      </c>
      <c r="L222" s="32"/>
      <c r="M222" s="150" t="s">
        <v>1</v>
      </c>
      <c r="N222" s="151" t="s">
        <v>45</v>
      </c>
      <c r="O222" s="152">
        <v>0.64600000000000002</v>
      </c>
      <c r="P222" s="152">
        <f>O222*H222</f>
        <v>5.1712300000000004</v>
      </c>
      <c r="Q222" s="152">
        <v>0</v>
      </c>
      <c r="R222" s="152">
        <f>Q222*H222</f>
        <v>0</v>
      </c>
      <c r="S222" s="152">
        <v>0</v>
      </c>
      <c r="T222" s="153">
        <f>S222*H222</f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54" t="s">
        <v>154</v>
      </c>
      <c r="AT222" s="154" t="s">
        <v>149</v>
      </c>
      <c r="AU222" s="154" t="s">
        <v>89</v>
      </c>
      <c r="AY222" s="18" t="s">
        <v>147</v>
      </c>
      <c r="BE222" s="155">
        <f>IF(N222="základní",J222,0)</f>
        <v>0</v>
      </c>
      <c r="BF222" s="155">
        <f>IF(N222="snížená",J222,0)</f>
        <v>0</v>
      </c>
      <c r="BG222" s="155">
        <f>IF(N222="zákl. přenesená",J222,0)</f>
        <v>0</v>
      </c>
      <c r="BH222" s="155">
        <f>IF(N222="sníž. přenesená",J222,0)</f>
        <v>0</v>
      </c>
      <c r="BI222" s="155">
        <f>IF(N222="nulová",J222,0)</f>
        <v>0</v>
      </c>
      <c r="BJ222" s="18" t="s">
        <v>87</v>
      </c>
      <c r="BK222" s="155">
        <f>ROUND(I222*H222,2)</f>
        <v>0</v>
      </c>
      <c r="BL222" s="18" t="s">
        <v>154</v>
      </c>
      <c r="BM222" s="154" t="s">
        <v>281</v>
      </c>
    </row>
    <row r="223" spans="1:65" s="12" customFormat="1" ht="22.9" customHeight="1" x14ac:dyDescent="0.2">
      <c r="B223" s="131"/>
      <c r="D223" s="132" t="s">
        <v>79</v>
      </c>
      <c r="E223" s="141" t="s">
        <v>89</v>
      </c>
      <c r="F223" s="141" t="s">
        <v>282</v>
      </c>
      <c r="J223" s="142">
        <f>BK223</f>
        <v>0</v>
      </c>
      <c r="L223" s="131"/>
      <c r="M223" s="135"/>
      <c r="N223" s="136"/>
      <c r="O223" s="136"/>
      <c r="P223" s="137">
        <f>SUM(P224:P256)</f>
        <v>16.225359000000001</v>
      </c>
      <c r="Q223" s="136"/>
      <c r="R223" s="137">
        <f>SUM(R224:R256)</f>
        <v>10.33159725</v>
      </c>
      <c r="S223" s="136"/>
      <c r="T223" s="138">
        <f>SUM(T224:T256)</f>
        <v>0</v>
      </c>
      <c r="AR223" s="132" t="s">
        <v>87</v>
      </c>
      <c r="AT223" s="139" t="s">
        <v>79</v>
      </c>
      <c r="AU223" s="139" t="s">
        <v>87</v>
      </c>
      <c r="AY223" s="132" t="s">
        <v>147</v>
      </c>
      <c r="BK223" s="140">
        <f>SUM(BK224:BK256)</f>
        <v>0</v>
      </c>
    </row>
    <row r="224" spans="1:65" s="2" customFormat="1" ht="16.5" customHeight="1" x14ac:dyDescent="0.2">
      <c r="A224" s="31"/>
      <c r="B224" s="143"/>
      <c r="C224" s="144" t="s">
        <v>283</v>
      </c>
      <c r="D224" s="144" t="s">
        <v>149</v>
      </c>
      <c r="E224" s="145" t="s">
        <v>284</v>
      </c>
      <c r="F224" s="146" t="s">
        <v>285</v>
      </c>
      <c r="G224" s="147" t="s">
        <v>189</v>
      </c>
      <c r="H224" s="148">
        <v>2.4740000000000002</v>
      </c>
      <c r="I224" s="149"/>
      <c r="J224" s="149">
        <f>ROUND(I224*H224,2)</f>
        <v>0</v>
      </c>
      <c r="K224" s="146" t="s">
        <v>153</v>
      </c>
      <c r="L224" s="32"/>
      <c r="M224" s="150" t="s">
        <v>1</v>
      </c>
      <c r="N224" s="151" t="s">
        <v>45</v>
      </c>
      <c r="O224" s="152">
        <v>0.96499999999999997</v>
      </c>
      <c r="P224" s="152">
        <f>O224*H224</f>
        <v>2.38741</v>
      </c>
      <c r="Q224" s="152">
        <v>2.16</v>
      </c>
      <c r="R224" s="152">
        <f>Q224*H224</f>
        <v>5.343840000000001</v>
      </c>
      <c r="S224" s="152">
        <v>0</v>
      </c>
      <c r="T224" s="153">
        <f>S224*H224</f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54" t="s">
        <v>154</v>
      </c>
      <c r="AT224" s="154" t="s">
        <v>149</v>
      </c>
      <c r="AU224" s="154" t="s">
        <v>89</v>
      </c>
      <c r="AY224" s="18" t="s">
        <v>147</v>
      </c>
      <c r="BE224" s="155">
        <f>IF(N224="základní",J224,0)</f>
        <v>0</v>
      </c>
      <c r="BF224" s="155">
        <f>IF(N224="snížená",J224,0)</f>
        <v>0</v>
      </c>
      <c r="BG224" s="155">
        <f>IF(N224="zákl. přenesená",J224,0)</f>
        <v>0</v>
      </c>
      <c r="BH224" s="155">
        <f>IF(N224="sníž. přenesená",J224,0)</f>
        <v>0</v>
      </c>
      <c r="BI224" s="155">
        <f>IF(N224="nulová",J224,0)</f>
        <v>0</v>
      </c>
      <c r="BJ224" s="18" t="s">
        <v>87</v>
      </c>
      <c r="BK224" s="155">
        <f>ROUND(I224*H224,2)</f>
        <v>0</v>
      </c>
      <c r="BL224" s="18" t="s">
        <v>154</v>
      </c>
      <c r="BM224" s="154" t="s">
        <v>286</v>
      </c>
    </row>
    <row r="225" spans="1:65" s="13" customFormat="1" x14ac:dyDescent="0.2">
      <c r="B225" s="156"/>
      <c r="D225" s="157" t="s">
        <v>156</v>
      </c>
      <c r="E225" s="158" t="s">
        <v>1</v>
      </c>
      <c r="F225" s="159" t="s">
        <v>287</v>
      </c>
      <c r="H225" s="160">
        <v>1.724</v>
      </c>
      <c r="L225" s="156"/>
      <c r="M225" s="161"/>
      <c r="N225" s="162"/>
      <c r="O225" s="162"/>
      <c r="P225" s="162"/>
      <c r="Q225" s="162"/>
      <c r="R225" s="162"/>
      <c r="S225" s="162"/>
      <c r="T225" s="163"/>
      <c r="AT225" s="158" t="s">
        <v>156</v>
      </c>
      <c r="AU225" s="158" t="s">
        <v>89</v>
      </c>
      <c r="AV225" s="13" t="s">
        <v>89</v>
      </c>
      <c r="AW225" s="13" t="s">
        <v>36</v>
      </c>
      <c r="AX225" s="13" t="s">
        <v>80</v>
      </c>
      <c r="AY225" s="158" t="s">
        <v>147</v>
      </c>
    </row>
    <row r="226" spans="1:65" s="16" customFormat="1" x14ac:dyDescent="0.2">
      <c r="B226" s="177"/>
      <c r="D226" s="157" t="s">
        <v>156</v>
      </c>
      <c r="E226" s="178" t="s">
        <v>1</v>
      </c>
      <c r="F226" s="179" t="s">
        <v>193</v>
      </c>
      <c r="H226" s="180">
        <v>1.724</v>
      </c>
      <c r="L226" s="177"/>
      <c r="M226" s="181"/>
      <c r="N226" s="182"/>
      <c r="O226" s="182"/>
      <c r="P226" s="182"/>
      <c r="Q226" s="182"/>
      <c r="R226" s="182"/>
      <c r="S226" s="182"/>
      <c r="T226" s="183"/>
      <c r="AT226" s="178" t="s">
        <v>156</v>
      </c>
      <c r="AU226" s="178" t="s">
        <v>89</v>
      </c>
      <c r="AV226" s="16" t="s">
        <v>163</v>
      </c>
      <c r="AW226" s="16" t="s">
        <v>36</v>
      </c>
      <c r="AX226" s="16" t="s">
        <v>80</v>
      </c>
      <c r="AY226" s="178" t="s">
        <v>147</v>
      </c>
    </row>
    <row r="227" spans="1:65" s="15" customFormat="1" x14ac:dyDescent="0.2">
      <c r="B227" s="171"/>
      <c r="D227" s="157" t="s">
        <v>156</v>
      </c>
      <c r="E227" s="172" t="s">
        <v>1</v>
      </c>
      <c r="F227" s="173" t="s">
        <v>191</v>
      </c>
      <c r="H227" s="172" t="s">
        <v>1</v>
      </c>
      <c r="L227" s="171"/>
      <c r="M227" s="174"/>
      <c r="N227" s="175"/>
      <c r="O227" s="175"/>
      <c r="P227" s="175"/>
      <c r="Q227" s="175"/>
      <c r="R227" s="175"/>
      <c r="S227" s="175"/>
      <c r="T227" s="176"/>
      <c r="AT227" s="172" t="s">
        <v>156</v>
      </c>
      <c r="AU227" s="172" t="s">
        <v>89</v>
      </c>
      <c r="AV227" s="15" t="s">
        <v>87</v>
      </c>
      <c r="AW227" s="15" t="s">
        <v>36</v>
      </c>
      <c r="AX227" s="15" t="s">
        <v>80</v>
      </c>
      <c r="AY227" s="172" t="s">
        <v>147</v>
      </c>
    </row>
    <row r="228" spans="1:65" s="13" customFormat="1" x14ac:dyDescent="0.2">
      <c r="B228" s="156"/>
      <c r="D228" s="157" t="s">
        <v>156</v>
      </c>
      <c r="E228" s="158" t="s">
        <v>1</v>
      </c>
      <c r="F228" s="159" t="s">
        <v>288</v>
      </c>
      <c r="H228" s="160">
        <v>0.75</v>
      </c>
      <c r="L228" s="156"/>
      <c r="M228" s="161"/>
      <c r="N228" s="162"/>
      <c r="O228" s="162"/>
      <c r="P228" s="162"/>
      <c r="Q228" s="162"/>
      <c r="R228" s="162"/>
      <c r="S228" s="162"/>
      <c r="T228" s="163"/>
      <c r="AT228" s="158" t="s">
        <v>156</v>
      </c>
      <c r="AU228" s="158" t="s">
        <v>89</v>
      </c>
      <c r="AV228" s="13" t="s">
        <v>89</v>
      </c>
      <c r="AW228" s="13" t="s">
        <v>36</v>
      </c>
      <c r="AX228" s="13" t="s">
        <v>80</v>
      </c>
      <c r="AY228" s="158" t="s">
        <v>147</v>
      </c>
    </row>
    <row r="229" spans="1:65" s="14" customFormat="1" x14ac:dyDescent="0.2">
      <c r="B229" s="164"/>
      <c r="D229" s="157" t="s">
        <v>156</v>
      </c>
      <c r="E229" s="165" t="s">
        <v>1</v>
      </c>
      <c r="F229" s="166" t="s">
        <v>158</v>
      </c>
      <c r="H229" s="167">
        <v>2.4740000000000002</v>
      </c>
      <c r="L229" s="164"/>
      <c r="M229" s="168"/>
      <c r="N229" s="169"/>
      <c r="O229" s="169"/>
      <c r="P229" s="169"/>
      <c r="Q229" s="169"/>
      <c r="R229" s="169"/>
      <c r="S229" s="169"/>
      <c r="T229" s="170"/>
      <c r="AT229" s="165" t="s">
        <v>156</v>
      </c>
      <c r="AU229" s="165" t="s">
        <v>89</v>
      </c>
      <c r="AV229" s="14" t="s">
        <v>154</v>
      </c>
      <c r="AW229" s="14" t="s">
        <v>36</v>
      </c>
      <c r="AX229" s="14" t="s">
        <v>87</v>
      </c>
      <c r="AY229" s="165" t="s">
        <v>147</v>
      </c>
    </row>
    <row r="230" spans="1:65" s="2" customFormat="1" ht="16.5" customHeight="1" x14ac:dyDescent="0.2">
      <c r="A230" s="31"/>
      <c r="B230" s="143"/>
      <c r="C230" s="144" t="s">
        <v>289</v>
      </c>
      <c r="D230" s="144" t="s">
        <v>149</v>
      </c>
      <c r="E230" s="145" t="s">
        <v>290</v>
      </c>
      <c r="F230" s="146" t="s">
        <v>291</v>
      </c>
      <c r="G230" s="147" t="s">
        <v>189</v>
      </c>
      <c r="H230" s="148">
        <v>1.3640000000000001</v>
      </c>
      <c r="I230" s="149"/>
      <c r="J230" s="149">
        <f>ROUND(I230*H230,2)</f>
        <v>0</v>
      </c>
      <c r="K230" s="146" t="s">
        <v>153</v>
      </c>
      <c r="L230" s="32"/>
      <c r="M230" s="150" t="s">
        <v>1</v>
      </c>
      <c r="N230" s="151" t="s">
        <v>45</v>
      </c>
      <c r="O230" s="152">
        <v>0.629</v>
      </c>
      <c r="P230" s="152">
        <f>O230*H230</f>
        <v>0.85795600000000005</v>
      </c>
      <c r="Q230" s="152">
        <v>2.45329</v>
      </c>
      <c r="R230" s="152">
        <f>Q230*H230</f>
        <v>3.3462875600000004</v>
      </c>
      <c r="S230" s="152">
        <v>0</v>
      </c>
      <c r="T230" s="153">
        <f>S230*H230</f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54" t="s">
        <v>154</v>
      </c>
      <c r="AT230" s="154" t="s">
        <v>149</v>
      </c>
      <c r="AU230" s="154" t="s">
        <v>89</v>
      </c>
      <c r="AY230" s="18" t="s">
        <v>147</v>
      </c>
      <c r="BE230" s="155">
        <f>IF(N230="základní",J230,0)</f>
        <v>0</v>
      </c>
      <c r="BF230" s="155">
        <f>IF(N230="snížená",J230,0)</f>
        <v>0</v>
      </c>
      <c r="BG230" s="155">
        <f>IF(N230="zákl. přenesená",J230,0)</f>
        <v>0</v>
      </c>
      <c r="BH230" s="155">
        <f>IF(N230="sníž. přenesená",J230,0)</f>
        <v>0</v>
      </c>
      <c r="BI230" s="155">
        <f>IF(N230="nulová",J230,0)</f>
        <v>0</v>
      </c>
      <c r="BJ230" s="18" t="s">
        <v>87</v>
      </c>
      <c r="BK230" s="155">
        <f>ROUND(I230*H230,2)</f>
        <v>0</v>
      </c>
      <c r="BL230" s="18" t="s">
        <v>154</v>
      </c>
      <c r="BM230" s="154" t="s">
        <v>292</v>
      </c>
    </row>
    <row r="231" spans="1:65" s="15" customFormat="1" x14ac:dyDescent="0.2">
      <c r="B231" s="171"/>
      <c r="D231" s="157" t="s">
        <v>156</v>
      </c>
      <c r="E231" s="172" t="s">
        <v>1</v>
      </c>
      <c r="F231" s="173" t="s">
        <v>191</v>
      </c>
      <c r="H231" s="172" t="s">
        <v>1</v>
      </c>
      <c r="L231" s="171"/>
      <c r="M231" s="174"/>
      <c r="N231" s="175"/>
      <c r="O231" s="175"/>
      <c r="P231" s="175"/>
      <c r="Q231" s="175"/>
      <c r="R231" s="175"/>
      <c r="S231" s="175"/>
      <c r="T231" s="176"/>
      <c r="AT231" s="172" t="s">
        <v>156</v>
      </c>
      <c r="AU231" s="172" t="s">
        <v>89</v>
      </c>
      <c r="AV231" s="15" t="s">
        <v>87</v>
      </c>
      <c r="AW231" s="15" t="s">
        <v>36</v>
      </c>
      <c r="AX231" s="15" t="s">
        <v>80</v>
      </c>
      <c r="AY231" s="172" t="s">
        <v>147</v>
      </c>
    </row>
    <row r="232" spans="1:65" s="13" customFormat="1" x14ac:dyDescent="0.2">
      <c r="B232" s="156"/>
      <c r="D232" s="157" t="s">
        <v>156</v>
      </c>
      <c r="E232" s="158" t="s">
        <v>1</v>
      </c>
      <c r="F232" s="159" t="s">
        <v>293</v>
      </c>
      <c r="H232" s="160">
        <v>1.3640000000000001</v>
      </c>
      <c r="L232" s="156"/>
      <c r="M232" s="161"/>
      <c r="N232" s="162"/>
      <c r="O232" s="162"/>
      <c r="P232" s="162"/>
      <c r="Q232" s="162"/>
      <c r="R232" s="162"/>
      <c r="S232" s="162"/>
      <c r="T232" s="163"/>
      <c r="AT232" s="158" t="s">
        <v>156</v>
      </c>
      <c r="AU232" s="158" t="s">
        <v>89</v>
      </c>
      <c r="AV232" s="13" t="s">
        <v>89</v>
      </c>
      <c r="AW232" s="13" t="s">
        <v>36</v>
      </c>
      <c r="AX232" s="13" t="s">
        <v>80</v>
      </c>
      <c r="AY232" s="158" t="s">
        <v>147</v>
      </c>
    </row>
    <row r="233" spans="1:65" s="14" customFormat="1" x14ac:dyDescent="0.2">
      <c r="B233" s="164"/>
      <c r="D233" s="157" t="s">
        <v>156</v>
      </c>
      <c r="E233" s="165" t="s">
        <v>1</v>
      </c>
      <c r="F233" s="166" t="s">
        <v>158</v>
      </c>
      <c r="H233" s="167">
        <v>1.3640000000000001</v>
      </c>
      <c r="L233" s="164"/>
      <c r="M233" s="168"/>
      <c r="N233" s="169"/>
      <c r="O233" s="169"/>
      <c r="P233" s="169"/>
      <c r="Q233" s="169"/>
      <c r="R233" s="169"/>
      <c r="S233" s="169"/>
      <c r="T233" s="170"/>
      <c r="AT233" s="165" t="s">
        <v>156</v>
      </c>
      <c r="AU233" s="165" t="s">
        <v>89</v>
      </c>
      <c r="AV233" s="14" t="s">
        <v>154</v>
      </c>
      <c r="AW233" s="14" t="s">
        <v>36</v>
      </c>
      <c r="AX233" s="14" t="s">
        <v>87</v>
      </c>
      <c r="AY233" s="165" t="s">
        <v>147</v>
      </c>
    </row>
    <row r="234" spans="1:65" s="2" customFormat="1" ht="16.5" customHeight="1" x14ac:dyDescent="0.2">
      <c r="A234" s="31"/>
      <c r="B234" s="143"/>
      <c r="C234" s="144" t="s">
        <v>294</v>
      </c>
      <c r="D234" s="144" t="s">
        <v>149</v>
      </c>
      <c r="E234" s="145" t="s">
        <v>295</v>
      </c>
      <c r="F234" s="146" t="s">
        <v>296</v>
      </c>
      <c r="G234" s="147" t="s">
        <v>189</v>
      </c>
      <c r="H234" s="148">
        <v>0.58299999999999996</v>
      </c>
      <c r="I234" s="149"/>
      <c r="J234" s="149">
        <f>ROUND(I234*H234,2)</f>
        <v>0</v>
      </c>
      <c r="K234" s="146" t="s">
        <v>153</v>
      </c>
      <c r="L234" s="32"/>
      <c r="M234" s="150" t="s">
        <v>1</v>
      </c>
      <c r="N234" s="151" t="s">
        <v>45</v>
      </c>
      <c r="O234" s="152">
        <v>0.629</v>
      </c>
      <c r="P234" s="152">
        <f>O234*H234</f>
        <v>0.36670700000000001</v>
      </c>
      <c r="Q234" s="152">
        <v>2.45329</v>
      </c>
      <c r="R234" s="152">
        <f>Q234*H234</f>
        <v>1.4302680699999999</v>
      </c>
      <c r="S234" s="152">
        <v>0</v>
      </c>
      <c r="T234" s="153">
        <f>S234*H234</f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54" t="s">
        <v>154</v>
      </c>
      <c r="AT234" s="154" t="s">
        <v>149</v>
      </c>
      <c r="AU234" s="154" t="s">
        <v>89</v>
      </c>
      <c r="AY234" s="18" t="s">
        <v>147</v>
      </c>
      <c r="BE234" s="155">
        <f>IF(N234="základní",J234,0)</f>
        <v>0</v>
      </c>
      <c r="BF234" s="155">
        <f>IF(N234="snížená",J234,0)</f>
        <v>0</v>
      </c>
      <c r="BG234" s="155">
        <f>IF(N234="zákl. přenesená",J234,0)</f>
        <v>0</v>
      </c>
      <c r="BH234" s="155">
        <f>IF(N234="sníž. přenesená",J234,0)</f>
        <v>0</v>
      </c>
      <c r="BI234" s="155">
        <f>IF(N234="nulová",J234,0)</f>
        <v>0</v>
      </c>
      <c r="BJ234" s="18" t="s">
        <v>87</v>
      </c>
      <c r="BK234" s="155">
        <f>ROUND(I234*H234,2)</f>
        <v>0</v>
      </c>
      <c r="BL234" s="18" t="s">
        <v>154</v>
      </c>
      <c r="BM234" s="154" t="s">
        <v>297</v>
      </c>
    </row>
    <row r="235" spans="1:65" s="2" customFormat="1" ht="39" x14ac:dyDescent="0.2">
      <c r="A235" s="31"/>
      <c r="B235" s="32"/>
      <c r="C235" s="31"/>
      <c r="D235" s="157" t="s">
        <v>226</v>
      </c>
      <c r="E235" s="31"/>
      <c r="F235" s="184" t="s">
        <v>298</v>
      </c>
      <c r="G235" s="31"/>
      <c r="H235" s="31"/>
      <c r="I235" s="31"/>
      <c r="J235" s="31"/>
      <c r="K235" s="31"/>
      <c r="L235" s="32"/>
      <c r="M235" s="185"/>
      <c r="N235" s="186"/>
      <c r="O235" s="57"/>
      <c r="P235" s="57"/>
      <c r="Q235" s="57"/>
      <c r="R235" s="57"/>
      <c r="S235" s="57"/>
      <c r="T235" s="58"/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T235" s="18" t="s">
        <v>226</v>
      </c>
      <c r="AU235" s="18" t="s">
        <v>89</v>
      </c>
    </row>
    <row r="236" spans="1:65" s="15" customFormat="1" x14ac:dyDescent="0.2">
      <c r="B236" s="171"/>
      <c r="D236" s="157" t="s">
        <v>156</v>
      </c>
      <c r="E236" s="172" t="s">
        <v>1</v>
      </c>
      <c r="F236" s="173" t="s">
        <v>191</v>
      </c>
      <c r="H236" s="172" t="s">
        <v>1</v>
      </c>
      <c r="L236" s="171"/>
      <c r="M236" s="174"/>
      <c r="N236" s="175"/>
      <c r="O236" s="175"/>
      <c r="P236" s="175"/>
      <c r="Q236" s="175"/>
      <c r="R236" s="175"/>
      <c r="S236" s="175"/>
      <c r="T236" s="176"/>
      <c r="AT236" s="172" t="s">
        <v>156</v>
      </c>
      <c r="AU236" s="172" t="s">
        <v>89</v>
      </c>
      <c r="AV236" s="15" t="s">
        <v>87</v>
      </c>
      <c r="AW236" s="15" t="s">
        <v>36</v>
      </c>
      <c r="AX236" s="15" t="s">
        <v>80</v>
      </c>
      <c r="AY236" s="172" t="s">
        <v>147</v>
      </c>
    </row>
    <row r="237" spans="1:65" s="15" customFormat="1" x14ac:dyDescent="0.2">
      <c r="B237" s="171"/>
      <c r="D237" s="157" t="s">
        <v>156</v>
      </c>
      <c r="E237" s="172" t="s">
        <v>1</v>
      </c>
      <c r="F237" s="173" t="s">
        <v>194</v>
      </c>
      <c r="H237" s="172" t="s">
        <v>1</v>
      </c>
      <c r="L237" s="171"/>
      <c r="M237" s="174"/>
      <c r="N237" s="175"/>
      <c r="O237" s="175"/>
      <c r="P237" s="175"/>
      <c r="Q237" s="175"/>
      <c r="R237" s="175"/>
      <c r="S237" s="175"/>
      <c r="T237" s="176"/>
      <c r="AT237" s="172" t="s">
        <v>156</v>
      </c>
      <c r="AU237" s="172" t="s">
        <v>89</v>
      </c>
      <c r="AV237" s="15" t="s">
        <v>87</v>
      </c>
      <c r="AW237" s="15" t="s">
        <v>36</v>
      </c>
      <c r="AX237" s="15" t="s">
        <v>80</v>
      </c>
      <c r="AY237" s="172" t="s">
        <v>147</v>
      </c>
    </row>
    <row r="238" spans="1:65" s="13" customFormat="1" x14ac:dyDescent="0.2">
      <c r="B238" s="156"/>
      <c r="D238" s="157" t="s">
        <v>156</v>
      </c>
      <c r="E238" s="158" t="s">
        <v>1</v>
      </c>
      <c r="F238" s="159" t="s">
        <v>234</v>
      </c>
      <c r="H238" s="160">
        <v>0.28799999999999998</v>
      </c>
      <c r="L238" s="156"/>
      <c r="M238" s="161"/>
      <c r="N238" s="162"/>
      <c r="O238" s="162"/>
      <c r="P238" s="162"/>
      <c r="Q238" s="162"/>
      <c r="R238" s="162"/>
      <c r="S238" s="162"/>
      <c r="T238" s="163"/>
      <c r="AT238" s="158" t="s">
        <v>156</v>
      </c>
      <c r="AU238" s="158" t="s">
        <v>89</v>
      </c>
      <c r="AV238" s="13" t="s">
        <v>89</v>
      </c>
      <c r="AW238" s="13" t="s">
        <v>36</v>
      </c>
      <c r="AX238" s="13" t="s">
        <v>80</v>
      </c>
      <c r="AY238" s="158" t="s">
        <v>147</v>
      </c>
    </row>
    <row r="239" spans="1:65" s="13" customFormat="1" x14ac:dyDescent="0.2">
      <c r="B239" s="156"/>
      <c r="D239" s="157" t="s">
        <v>156</v>
      </c>
      <c r="E239" s="158" t="s">
        <v>1</v>
      </c>
      <c r="F239" s="159" t="s">
        <v>299</v>
      </c>
      <c r="H239" s="160">
        <v>0.113</v>
      </c>
      <c r="L239" s="156"/>
      <c r="M239" s="161"/>
      <c r="N239" s="162"/>
      <c r="O239" s="162"/>
      <c r="P239" s="162"/>
      <c r="Q239" s="162"/>
      <c r="R239" s="162"/>
      <c r="S239" s="162"/>
      <c r="T239" s="163"/>
      <c r="AT239" s="158" t="s">
        <v>156</v>
      </c>
      <c r="AU239" s="158" t="s">
        <v>89</v>
      </c>
      <c r="AV239" s="13" t="s">
        <v>89</v>
      </c>
      <c r="AW239" s="13" t="s">
        <v>36</v>
      </c>
      <c r="AX239" s="13" t="s">
        <v>80</v>
      </c>
      <c r="AY239" s="158" t="s">
        <v>147</v>
      </c>
    </row>
    <row r="240" spans="1:65" s="13" customFormat="1" x14ac:dyDescent="0.2">
      <c r="B240" s="156"/>
      <c r="D240" s="157" t="s">
        <v>156</v>
      </c>
      <c r="E240" s="158" t="s">
        <v>1</v>
      </c>
      <c r="F240" s="159" t="s">
        <v>236</v>
      </c>
      <c r="H240" s="160">
        <v>0.182</v>
      </c>
      <c r="L240" s="156"/>
      <c r="M240" s="161"/>
      <c r="N240" s="162"/>
      <c r="O240" s="162"/>
      <c r="P240" s="162"/>
      <c r="Q240" s="162"/>
      <c r="R240" s="162"/>
      <c r="S240" s="162"/>
      <c r="T240" s="163"/>
      <c r="AT240" s="158" t="s">
        <v>156</v>
      </c>
      <c r="AU240" s="158" t="s">
        <v>89</v>
      </c>
      <c r="AV240" s="13" t="s">
        <v>89</v>
      </c>
      <c r="AW240" s="13" t="s">
        <v>36</v>
      </c>
      <c r="AX240" s="13" t="s">
        <v>80</v>
      </c>
      <c r="AY240" s="158" t="s">
        <v>147</v>
      </c>
    </row>
    <row r="241" spans="1:65" s="14" customFormat="1" x14ac:dyDescent="0.2">
      <c r="B241" s="164"/>
      <c r="D241" s="157" t="s">
        <v>156</v>
      </c>
      <c r="E241" s="165" t="s">
        <v>1</v>
      </c>
      <c r="F241" s="166" t="s">
        <v>158</v>
      </c>
      <c r="H241" s="167">
        <v>0.58299999999999996</v>
      </c>
      <c r="L241" s="164"/>
      <c r="M241" s="168"/>
      <c r="N241" s="169"/>
      <c r="O241" s="169"/>
      <c r="P241" s="169"/>
      <c r="Q241" s="169"/>
      <c r="R241" s="169"/>
      <c r="S241" s="169"/>
      <c r="T241" s="170"/>
      <c r="AT241" s="165" t="s">
        <v>156</v>
      </c>
      <c r="AU241" s="165" t="s">
        <v>89</v>
      </c>
      <c r="AV241" s="14" t="s">
        <v>154</v>
      </c>
      <c r="AW241" s="14" t="s">
        <v>36</v>
      </c>
      <c r="AX241" s="14" t="s">
        <v>87</v>
      </c>
      <c r="AY241" s="165" t="s">
        <v>147</v>
      </c>
    </row>
    <row r="242" spans="1:65" s="2" customFormat="1" ht="16.5" customHeight="1" x14ac:dyDescent="0.2">
      <c r="A242" s="31"/>
      <c r="B242" s="143"/>
      <c r="C242" s="144" t="s">
        <v>300</v>
      </c>
      <c r="D242" s="144" t="s">
        <v>149</v>
      </c>
      <c r="E242" s="145" t="s">
        <v>301</v>
      </c>
      <c r="F242" s="146" t="s">
        <v>302</v>
      </c>
      <c r="G242" s="147" t="s">
        <v>152</v>
      </c>
      <c r="H242" s="148">
        <v>21.37</v>
      </c>
      <c r="I242" s="149"/>
      <c r="J242" s="149">
        <f>ROUND(I242*H242,2)</f>
        <v>0</v>
      </c>
      <c r="K242" s="146" t="s">
        <v>153</v>
      </c>
      <c r="L242" s="32"/>
      <c r="M242" s="150" t="s">
        <v>1</v>
      </c>
      <c r="N242" s="151" t="s">
        <v>45</v>
      </c>
      <c r="O242" s="152">
        <v>0.27400000000000002</v>
      </c>
      <c r="P242" s="152">
        <f>O242*H242</f>
        <v>5.8553800000000011</v>
      </c>
      <c r="Q242" s="152">
        <v>2.64E-3</v>
      </c>
      <c r="R242" s="152">
        <f>Q242*H242</f>
        <v>5.6416800000000003E-2</v>
      </c>
      <c r="S242" s="152">
        <v>0</v>
      </c>
      <c r="T242" s="153">
        <f>S242*H242</f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154" t="s">
        <v>154</v>
      </c>
      <c r="AT242" s="154" t="s">
        <v>149</v>
      </c>
      <c r="AU242" s="154" t="s">
        <v>89</v>
      </c>
      <c r="AY242" s="18" t="s">
        <v>147</v>
      </c>
      <c r="BE242" s="155">
        <f>IF(N242="základní",J242,0)</f>
        <v>0</v>
      </c>
      <c r="BF242" s="155">
        <f>IF(N242="snížená",J242,0)</f>
        <v>0</v>
      </c>
      <c r="BG242" s="155">
        <f>IF(N242="zákl. přenesená",J242,0)</f>
        <v>0</v>
      </c>
      <c r="BH242" s="155">
        <f>IF(N242="sníž. přenesená",J242,0)</f>
        <v>0</v>
      </c>
      <c r="BI242" s="155">
        <f>IF(N242="nulová",J242,0)</f>
        <v>0</v>
      </c>
      <c r="BJ242" s="18" t="s">
        <v>87</v>
      </c>
      <c r="BK242" s="155">
        <f>ROUND(I242*H242,2)</f>
        <v>0</v>
      </c>
      <c r="BL242" s="18" t="s">
        <v>154</v>
      </c>
      <c r="BM242" s="154" t="s">
        <v>303</v>
      </c>
    </row>
    <row r="243" spans="1:65" s="15" customFormat="1" x14ac:dyDescent="0.2">
      <c r="B243" s="171"/>
      <c r="D243" s="157" t="s">
        <v>156</v>
      </c>
      <c r="E243" s="172" t="s">
        <v>1</v>
      </c>
      <c r="F243" s="173" t="s">
        <v>191</v>
      </c>
      <c r="H243" s="172" t="s">
        <v>1</v>
      </c>
      <c r="L243" s="171"/>
      <c r="M243" s="174"/>
      <c r="N243" s="175"/>
      <c r="O243" s="175"/>
      <c r="P243" s="175"/>
      <c r="Q243" s="175"/>
      <c r="R243" s="175"/>
      <c r="S243" s="175"/>
      <c r="T243" s="176"/>
      <c r="AT243" s="172" t="s">
        <v>156</v>
      </c>
      <c r="AU243" s="172" t="s">
        <v>89</v>
      </c>
      <c r="AV243" s="15" t="s">
        <v>87</v>
      </c>
      <c r="AW243" s="15" t="s">
        <v>36</v>
      </c>
      <c r="AX243" s="15" t="s">
        <v>80</v>
      </c>
      <c r="AY243" s="172" t="s">
        <v>147</v>
      </c>
    </row>
    <row r="244" spans="1:65" s="13" customFormat="1" x14ac:dyDescent="0.2">
      <c r="B244" s="156"/>
      <c r="D244" s="157" t="s">
        <v>156</v>
      </c>
      <c r="E244" s="158" t="s">
        <v>1</v>
      </c>
      <c r="F244" s="159" t="s">
        <v>304</v>
      </c>
      <c r="H244" s="160">
        <v>15.52</v>
      </c>
      <c r="L244" s="156"/>
      <c r="M244" s="161"/>
      <c r="N244" s="162"/>
      <c r="O244" s="162"/>
      <c r="P244" s="162"/>
      <c r="Q244" s="162"/>
      <c r="R244" s="162"/>
      <c r="S244" s="162"/>
      <c r="T244" s="163"/>
      <c r="AT244" s="158" t="s">
        <v>156</v>
      </c>
      <c r="AU244" s="158" t="s">
        <v>89</v>
      </c>
      <c r="AV244" s="13" t="s">
        <v>89</v>
      </c>
      <c r="AW244" s="13" t="s">
        <v>36</v>
      </c>
      <c r="AX244" s="13" t="s">
        <v>80</v>
      </c>
      <c r="AY244" s="158" t="s">
        <v>147</v>
      </c>
    </row>
    <row r="245" spans="1:65" s="16" customFormat="1" x14ac:dyDescent="0.2">
      <c r="B245" s="177"/>
      <c r="D245" s="157" t="s">
        <v>156</v>
      </c>
      <c r="E245" s="178" t="s">
        <v>1</v>
      </c>
      <c r="F245" s="179" t="s">
        <v>193</v>
      </c>
      <c r="H245" s="180">
        <v>15.52</v>
      </c>
      <c r="L245" s="177"/>
      <c r="M245" s="181"/>
      <c r="N245" s="182"/>
      <c r="O245" s="182"/>
      <c r="P245" s="182"/>
      <c r="Q245" s="182"/>
      <c r="R245" s="182"/>
      <c r="S245" s="182"/>
      <c r="T245" s="183"/>
      <c r="AT245" s="178" t="s">
        <v>156</v>
      </c>
      <c r="AU245" s="178" t="s">
        <v>89</v>
      </c>
      <c r="AV245" s="16" t="s">
        <v>163</v>
      </c>
      <c r="AW245" s="16" t="s">
        <v>36</v>
      </c>
      <c r="AX245" s="16" t="s">
        <v>80</v>
      </c>
      <c r="AY245" s="178" t="s">
        <v>147</v>
      </c>
    </row>
    <row r="246" spans="1:65" s="15" customFormat="1" x14ac:dyDescent="0.2">
      <c r="B246" s="171"/>
      <c r="D246" s="157" t="s">
        <v>156</v>
      </c>
      <c r="E246" s="172" t="s">
        <v>1</v>
      </c>
      <c r="F246" s="173" t="s">
        <v>194</v>
      </c>
      <c r="H246" s="172" t="s">
        <v>1</v>
      </c>
      <c r="L246" s="171"/>
      <c r="M246" s="174"/>
      <c r="N246" s="175"/>
      <c r="O246" s="175"/>
      <c r="P246" s="175"/>
      <c r="Q246" s="175"/>
      <c r="R246" s="175"/>
      <c r="S246" s="175"/>
      <c r="T246" s="176"/>
      <c r="AT246" s="172" t="s">
        <v>156</v>
      </c>
      <c r="AU246" s="172" t="s">
        <v>89</v>
      </c>
      <c r="AV246" s="15" t="s">
        <v>87</v>
      </c>
      <c r="AW246" s="15" t="s">
        <v>36</v>
      </c>
      <c r="AX246" s="15" t="s">
        <v>80</v>
      </c>
      <c r="AY246" s="172" t="s">
        <v>147</v>
      </c>
    </row>
    <row r="247" spans="1:65" s="13" customFormat="1" x14ac:dyDescent="0.2">
      <c r="B247" s="156"/>
      <c r="D247" s="157" t="s">
        <v>156</v>
      </c>
      <c r="E247" s="158" t="s">
        <v>1</v>
      </c>
      <c r="F247" s="159" t="s">
        <v>305</v>
      </c>
      <c r="H247" s="160">
        <v>2.88</v>
      </c>
      <c r="L247" s="156"/>
      <c r="M247" s="161"/>
      <c r="N247" s="162"/>
      <c r="O247" s="162"/>
      <c r="P247" s="162"/>
      <c r="Q247" s="162"/>
      <c r="R247" s="162"/>
      <c r="S247" s="162"/>
      <c r="T247" s="163"/>
      <c r="AT247" s="158" t="s">
        <v>156</v>
      </c>
      <c r="AU247" s="158" t="s">
        <v>89</v>
      </c>
      <c r="AV247" s="13" t="s">
        <v>89</v>
      </c>
      <c r="AW247" s="13" t="s">
        <v>36</v>
      </c>
      <c r="AX247" s="13" t="s">
        <v>80</v>
      </c>
      <c r="AY247" s="158" t="s">
        <v>147</v>
      </c>
    </row>
    <row r="248" spans="1:65" s="13" customFormat="1" x14ac:dyDescent="0.2">
      <c r="B248" s="156"/>
      <c r="D248" s="157" t="s">
        <v>156</v>
      </c>
      <c r="E248" s="158" t="s">
        <v>1</v>
      </c>
      <c r="F248" s="159" t="s">
        <v>306</v>
      </c>
      <c r="H248" s="160">
        <v>1.35</v>
      </c>
      <c r="L248" s="156"/>
      <c r="M248" s="161"/>
      <c r="N248" s="162"/>
      <c r="O248" s="162"/>
      <c r="P248" s="162"/>
      <c r="Q248" s="162"/>
      <c r="R248" s="162"/>
      <c r="S248" s="162"/>
      <c r="T248" s="163"/>
      <c r="AT248" s="158" t="s">
        <v>156</v>
      </c>
      <c r="AU248" s="158" t="s">
        <v>89</v>
      </c>
      <c r="AV248" s="13" t="s">
        <v>89</v>
      </c>
      <c r="AW248" s="13" t="s">
        <v>36</v>
      </c>
      <c r="AX248" s="13" t="s">
        <v>80</v>
      </c>
      <c r="AY248" s="158" t="s">
        <v>147</v>
      </c>
    </row>
    <row r="249" spans="1:65" s="13" customFormat="1" x14ac:dyDescent="0.2">
      <c r="B249" s="156"/>
      <c r="D249" s="157" t="s">
        <v>156</v>
      </c>
      <c r="E249" s="158" t="s">
        <v>1</v>
      </c>
      <c r="F249" s="159" t="s">
        <v>307</v>
      </c>
      <c r="H249" s="160">
        <v>1.62</v>
      </c>
      <c r="L249" s="156"/>
      <c r="M249" s="161"/>
      <c r="N249" s="162"/>
      <c r="O249" s="162"/>
      <c r="P249" s="162"/>
      <c r="Q249" s="162"/>
      <c r="R249" s="162"/>
      <c r="S249" s="162"/>
      <c r="T249" s="163"/>
      <c r="AT249" s="158" t="s">
        <v>156</v>
      </c>
      <c r="AU249" s="158" t="s">
        <v>89</v>
      </c>
      <c r="AV249" s="13" t="s">
        <v>89</v>
      </c>
      <c r="AW249" s="13" t="s">
        <v>36</v>
      </c>
      <c r="AX249" s="13" t="s">
        <v>80</v>
      </c>
      <c r="AY249" s="158" t="s">
        <v>147</v>
      </c>
    </row>
    <row r="250" spans="1:65" s="16" customFormat="1" x14ac:dyDescent="0.2">
      <c r="B250" s="177"/>
      <c r="D250" s="157" t="s">
        <v>156</v>
      </c>
      <c r="E250" s="178" t="s">
        <v>1</v>
      </c>
      <c r="F250" s="179" t="s">
        <v>193</v>
      </c>
      <c r="H250" s="180">
        <v>5.85</v>
      </c>
      <c r="L250" s="177"/>
      <c r="M250" s="181"/>
      <c r="N250" s="182"/>
      <c r="O250" s="182"/>
      <c r="P250" s="182"/>
      <c r="Q250" s="182"/>
      <c r="R250" s="182"/>
      <c r="S250" s="182"/>
      <c r="T250" s="183"/>
      <c r="AT250" s="178" t="s">
        <v>156</v>
      </c>
      <c r="AU250" s="178" t="s">
        <v>89</v>
      </c>
      <c r="AV250" s="16" t="s">
        <v>163</v>
      </c>
      <c r="AW250" s="16" t="s">
        <v>36</v>
      </c>
      <c r="AX250" s="16" t="s">
        <v>80</v>
      </c>
      <c r="AY250" s="178" t="s">
        <v>147</v>
      </c>
    </row>
    <row r="251" spans="1:65" s="14" customFormat="1" x14ac:dyDescent="0.2">
      <c r="B251" s="164"/>
      <c r="D251" s="157" t="s">
        <v>156</v>
      </c>
      <c r="E251" s="165" t="s">
        <v>1</v>
      </c>
      <c r="F251" s="166" t="s">
        <v>158</v>
      </c>
      <c r="H251" s="167">
        <v>21.37</v>
      </c>
      <c r="L251" s="164"/>
      <c r="M251" s="168"/>
      <c r="N251" s="169"/>
      <c r="O251" s="169"/>
      <c r="P251" s="169"/>
      <c r="Q251" s="169"/>
      <c r="R251" s="169"/>
      <c r="S251" s="169"/>
      <c r="T251" s="170"/>
      <c r="AT251" s="165" t="s">
        <v>156</v>
      </c>
      <c r="AU251" s="165" t="s">
        <v>89</v>
      </c>
      <c r="AV251" s="14" t="s">
        <v>154</v>
      </c>
      <c r="AW251" s="14" t="s">
        <v>36</v>
      </c>
      <c r="AX251" s="14" t="s">
        <v>87</v>
      </c>
      <c r="AY251" s="165" t="s">
        <v>147</v>
      </c>
    </row>
    <row r="252" spans="1:65" s="2" customFormat="1" ht="16.5" customHeight="1" x14ac:dyDescent="0.2">
      <c r="A252" s="31"/>
      <c r="B252" s="143"/>
      <c r="C252" s="144" t="s">
        <v>308</v>
      </c>
      <c r="D252" s="144" t="s">
        <v>149</v>
      </c>
      <c r="E252" s="145" t="s">
        <v>309</v>
      </c>
      <c r="F252" s="146" t="s">
        <v>310</v>
      </c>
      <c r="G252" s="147" t="s">
        <v>152</v>
      </c>
      <c r="H252" s="148">
        <v>21.37</v>
      </c>
      <c r="I252" s="149"/>
      <c r="J252" s="149">
        <f>ROUND(I252*H252,2)</f>
        <v>0</v>
      </c>
      <c r="K252" s="146" t="s">
        <v>153</v>
      </c>
      <c r="L252" s="32"/>
      <c r="M252" s="150" t="s">
        <v>1</v>
      </c>
      <c r="N252" s="151" t="s">
        <v>45</v>
      </c>
      <c r="O252" s="152">
        <v>9.1999999999999998E-2</v>
      </c>
      <c r="P252" s="152">
        <f>O252*H252</f>
        <v>1.96604</v>
      </c>
      <c r="Q252" s="152">
        <v>0</v>
      </c>
      <c r="R252" s="152">
        <f>Q252*H252</f>
        <v>0</v>
      </c>
      <c r="S252" s="152">
        <v>0</v>
      </c>
      <c r="T252" s="153">
        <f>S252*H252</f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154" t="s">
        <v>154</v>
      </c>
      <c r="AT252" s="154" t="s">
        <v>149</v>
      </c>
      <c r="AU252" s="154" t="s">
        <v>89</v>
      </c>
      <c r="AY252" s="18" t="s">
        <v>147</v>
      </c>
      <c r="BE252" s="155">
        <f>IF(N252="základní",J252,0)</f>
        <v>0</v>
      </c>
      <c r="BF252" s="155">
        <f>IF(N252="snížená",J252,0)</f>
        <v>0</v>
      </c>
      <c r="BG252" s="155">
        <f>IF(N252="zákl. přenesená",J252,0)</f>
        <v>0</v>
      </c>
      <c r="BH252" s="155">
        <f>IF(N252="sníž. přenesená",J252,0)</f>
        <v>0</v>
      </c>
      <c r="BI252" s="155">
        <f>IF(N252="nulová",J252,0)</f>
        <v>0</v>
      </c>
      <c r="BJ252" s="18" t="s">
        <v>87</v>
      </c>
      <c r="BK252" s="155">
        <f>ROUND(I252*H252,2)</f>
        <v>0</v>
      </c>
      <c r="BL252" s="18" t="s">
        <v>154</v>
      </c>
      <c r="BM252" s="154" t="s">
        <v>311</v>
      </c>
    </row>
    <row r="253" spans="1:65" s="2" customFormat="1" ht="16.5" customHeight="1" x14ac:dyDescent="0.2">
      <c r="A253" s="31"/>
      <c r="B253" s="143"/>
      <c r="C253" s="144" t="s">
        <v>312</v>
      </c>
      <c r="D253" s="144" t="s">
        <v>149</v>
      </c>
      <c r="E253" s="145" t="s">
        <v>313</v>
      </c>
      <c r="F253" s="146" t="s">
        <v>314</v>
      </c>
      <c r="G253" s="147" t="s">
        <v>246</v>
      </c>
      <c r="H253" s="148">
        <v>0.14599999999999999</v>
      </c>
      <c r="I253" s="149"/>
      <c r="J253" s="149">
        <f>ROUND(I253*H253,2)</f>
        <v>0</v>
      </c>
      <c r="K253" s="146" t="s">
        <v>153</v>
      </c>
      <c r="L253" s="32"/>
      <c r="M253" s="150" t="s">
        <v>1</v>
      </c>
      <c r="N253" s="151" t="s">
        <v>45</v>
      </c>
      <c r="O253" s="152">
        <v>32.820999999999998</v>
      </c>
      <c r="P253" s="152">
        <f>O253*H253</f>
        <v>4.7918659999999997</v>
      </c>
      <c r="Q253" s="152">
        <v>1.0601700000000001</v>
      </c>
      <c r="R253" s="152">
        <f>Q253*H253</f>
        <v>0.15478481999999999</v>
      </c>
      <c r="S253" s="152">
        <v>0</v>
      </c>
      <c r="T253" s="153">
        <f>S253*H253</f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154" t="s">
        <v>154</v>
      </c>
      <c r="AT253" s="154" t="s">
        <v>149</v>
      </c>
      <c r="AU253" s="154" t="s">
        <v>89</v>
      </c>
      <c r="AY253" s="18" t="s">
        <v>147</v>
      </c>
      <c r="BE253" s="155">
        <f>IF(N253="základní",J253,0)</f>
        <v>0</v>
      </c>
      <c r="BF253" s="155">
        <f>IF(N253="snížená",J253,0)</f>
        <v>0</v>
      </c>
      <c r="BG253" s="155">
        <f>IF(N253="zákl. přenesená",J253,0)</f>
        <v>0</v>
      </c>
      <c r="BH253" s="155">
        <f>IF(N253="sníž. přenesená",J253,0)</f>
        <v>0</v>
      </c>
      <c r="BI253" s="155">
        <f>IF(N253="nulová",J253,0)</f>
        <v>0</v>
      </c>
      <c r="BJ253" s="18" t="s">
        <v>87</v>
      </c>
      <c r="BK253" s="155">
        <f>ROUND(I253*H253,2)</f>
        <v>0</v>
      </c>
      <c r="BL253" s="18" t="s">
        <v>154</v>
      </c>
      <c r="BM253" s="154" t="s">
        <v>315</v>
      </c>
    </row>
    <row r="254" spans="1:65" s="15" customFormat="1" x14ac:dyDescent="0.2">
      <c r="B254" s="171"/>
      <c r="D254" s="157" t="s">
        <v>156</v>
      </c>
      <c r="E254" s="172" t="s">
        <v>1</v>
      </c>
      <c r="F254" s="173" t="s">
        <v>191</v>
      </c>
      <c r="H254" s="172" t="s">
        <v>1</v>
      </c>
      <c r="L254" s="171"/>
      <c r="M254" s="174"/>
      <c r="N254" s="175"/>
      <c r="O254" s="175"/>
      <c r="P254" s="175"/>
      <c r="Q254" s="175"/>
      <c r="R254" s="175"/>
      <c r="S254" s="175"/>
      <c r="T254" s="176"/>
      <c r="AT254" s="172" t="s">
        <v>156</v>
      </c>
      <c r="AU254" s="172" t="s">
        <v>89</v>
      </c>
      <c r="AV254" s="15" t="s">
        <v>87</v>
      </c>
      <c r="AW254" s="15" t="s">
        <v>36</v>
      </c>
      <c r="AX254" s="15" t="s">
        <v>80</v>
      </c>
      <c r="AY254" s="172" t="s">
        <v>147</v>
      </c>
    </row>
    <row r="255" spans="1:65" s="13" customFormat="1" x14ac:dyDescent="0.2">
      <c r="B255" s="156"/>
      <c r="D255" s="157" t="s">
        <v>156</v>
      </c>
      <c r="E255" s="158" t="s">
        <v>1</v>
      </c>
      <c r="F255" s="159" t="s">
        <v>316</v>
      </c>
      <c r="H255" s="160">
        <v>0.14599999999999999</v>
      </c>
      <c r="L255" s="156"/>
      <c r="M255" s="161"/>
      <c r="N255" s="162"/>
      <c r="O255" s="162"/>
      <c r="P255" s="162"/>
      <c r="Q255" s="162"/>
      <c r="R255" s="162"/>
      <c r="S255" s="162"/>
      <c r="T255" s="163"/>
      <c r="AT255" s="158" t="s">
        <v>156</v>
      </c>
      <c r="AU255" s="158" t="s">
        <v>89</v>
      </c>
      <c r="AV255" s="13" t="s">
        <v>89</v>
      </c>
      <c r="AW255" s="13" t="s">
        <v>36</v>
      </c>
      <c r="AX255" s="13" t="s">
        <v>80</v>
      </c>
      <c r="AY255" s="158" t="s">
        <v>147</v>
      </c>
    </row>
    <row r="256" spans="1:65" s="14" customFormat="1" x14ac:dyDescent="0.2">
      <c r="B256" s="164"/>
      <c r="D256" s="157" t="s">
        <v>156</v>
      </c>
      <c r="E256" s="165" t="s">
        <v>1</v>
      </c>
      <c r="F256" s="166" t="s">
        <v>158</v>
      </c>
      <c r="H256" s="167">
        <v>0.14599999999999999</v>
      </c>
      <c r="L256" s="164"/>
      <c r="M256" s="168"/>
      <c r="N256" s="169"/>
      <c r="O256" s="169"/>
      <c r="P256" s="169"/>
      <c r="Q256" s="169"/>
      <c r="R256" s="169"/>
      <c r="S256" s="169"/>
      <c r="T256" s="170"/>
      <c r="AT256" s="165" t="s">
        <v>156</v>
      </c>
      <c r="AU256" s="165" t="s">
        <v>89</v>
      </c>
      <c r="AV256" s="14" t="s">
        <v>154</v>
      </c>
      <c r="AW256" s="14" t="s">
        <v>36</v>
      </c>
      <c r="AX256" s="14" t="s">
        <v>87</v>
      </c>
      <c r="AY256" s="165" t="s">
        <v>147</v>
      </c>
    </row>
    <row r="257" spans="1:65" s="12" customFormat="1" ht="22.9" customHeight="1" x14ac:dyDescent="0.2">
      <c r="B257" s="131"/>
      <c r="D257" s="132" t="s">
        <v>79</v>
      </c>
      <c r="E257" s="141" t="s">
        <v>154</v>
      </c>
      <c r="F257" s="141" t="s">
        <v>317</v>
      </c>
      <c r="J257" s="142">
        <f>BK257</f>
        <v>0</v>
      </c>
      <c r="L257" s="131"/>
      <c r="M257" s="135"/>
      <c r="N257" s="136"/>
      <c r="O257" s="136"/>
      <c r="P257" s="137">
        <f>SUM(P258:P260)</f>
        <v>31.644000000000005</v>
      </c>
      <c r="Q257" s="136"/>
      <c r="R257" s="137">
        <f>SUM(R258:R260)</f>
        <v>52.4664</v>
      </c>
      <c r="S257" s="136"/>
      <c r="T257" s="138">
        <f>SUM(T258:T260)</f>
        <v>0</v>
      </c>
      <c r="AR257" s="132" t="s">
        <v>87</v>
      </c>
      <c r="AT257" s="139" t="s">
        <v>79</v>
      </c>
      <c r="AU257" s="139" t="s">
        <v>87</v>
      </c>
      <c r="AY257" s="132" t="s">
        <v>147</v>
      </c>
      <c r="BK257" s="140">
        <f>SUM(BK258:BK260)</f>
        <v>0</v>
      </c>
    </row>
    <row r="258" spans="1:65" s="2" customFormat="1" ht="16.5" customHeight="1" x14ac:dyDescent="0.2">
      <c r="A258" s="31"/>
      <c r="B258" s="143"/>
      <c r="C258" s="144" t="s">
        <v>318</v>
      </c>
      <c r="D258" s="144" t="s">
        <v>149</v>
      </c>
      <c r="E258" s="145" t="s">
        <v>319</v>
      </c>
      <c r="F258" s="146" t="s">
        <v>320</v>
      </c>
      <c r="G258" s="147" t="s">
        <v>189</v>
      </c>
      <c r="H258" s="148">
        <v>21.6</v>
      </c>
      <c r="I258" s="149"/>
      <c r="J258" s="149">
        <f>ROUND(I258*H258,2)</f>
        <v>0</v>
      </c>
      <c r="K258" s="146" t="s">
        <v>153</v>
      </c>
      <c r="L258" s="32"/>
      <c r="M258" s="150" t="s">
        <v>1</v>
      </c>
      <c r="N258" s="151" t="s">
        <v>45</v>
      </c>
      <c r="O258" s="152">
        <v>1.4650000000000001</v>
      </c>
      <c r="P258" s="152">
        <f>O258*H258</f>
        <v>31.644000000000005</v>
      </c>
      <c r="Q258" s="152">
        <v>2.4289999999999998</v>
      </c>
      <c r="R258" s="152">
        <f>Q258*H258</f>
        <v>52.4664</v>
      </c>
      <c r="S258" s="152">
        <v>0</v>
      </c>
      <c r="T258" s="153">
        <f>S258*H258</f>
        <v>0</v>
      </c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R258" s="154" t="s">
        <v>154</v>
      </c>
      <c r="AT258" s="154" t="s">
        <v>149</v>
      </c>
      <c r="AU258" s="154" t="s">
        <v>89</v>
      </c>
      <c r="AY258" s="18" t="s">
        <v>147</v>
      </c>
      <c r="BE258" s="155">
        <f>IF(N258="základní",J258,0)</f>
        <v>0</v>
      </c>
      <c r="BF258" s="155">
        <f>IF(N258="snížená",J258,0)</f>
        <v>0</v>
      </c>
      <c r="BG258" s="155">
        <f>IF(N258="zákl. přenesená",J258,0)</f>
        <v>0</v>
      </c>
      <c r="BH258" s="155">
        <f>IF(N258="sníž. přenesená",J258,0)</f>
        <v>0</v>
      </c>
      <c r="BI258" s="155">
        <f>IF(N258="nulová",J258,0)</f>
        <v>0</v>
      </c>
      <c r="BJ258" s="18" t="s">
        <v>87</v>
      </c>
      <c r="BK258" s="155">
        <f>ROUND(I258*H258,2)</f>
        <v>0</v>
      </c>
      <c r="BL258" s="18" t="s">
        <v>154</v>
      </c>
      <c r="BM258" s="154" t="s">
        <v>321</v>
      </c>
    </row>
    <row r="259" spans="1:65" s="13" customFormat="1" x14ac:dyDescent="0.2">
      <c r="B259" s="156"/>
      <c r="D259" s="157" t="s">
        <v>156</v>
      </c>
      <c r="E259" s="158" t="s">
        <v>1</v>
      </c>
      <c r="F259" s="159" t="s">
        <v>322</v>
      </c>
      <c r="H259" s="160">
        <v>21.6</v>
      </c>
      <c r="L259" s="156"/>
      <c r="M259" s="161"/>
      <c r="N259" s="162"/>
      <c r="O259" s="162"/>
      <c r="P259" s="162"/>
      <c r="Q259" s="162"/>
      <c r="R259" s="162"/>
      <c r="S259" s="162"/>
      <c r="T259" s="163"/>
      <c r="AT259" s="158" t="s">
        <v>156</v>
      </c>
      <c r="AU259" s="158" t="s">
        <v>89</v>
      </c>
      <c r="AV259" s="13" t="s">
        <v>89</v>
      </c>
      <c r="AW259" s="13" t="s">
        <v>36</v>
      </c>
      <c r="AX259" s="13" t="s">
        <v>80</v>
      </c>
      <c r="AY259" s="158" t="s">
        <v>147</v>
      </c>
    </row>
    <row r="260" spans="1:65" s="14" customFormat="1" x14ac:dyDescent="0.2">
      <c r="B260" s="164"/>
      <c r="D260" s="157" t="s">
        <v>156</v>
      </c>
      <c r="E260" s="165" t="s">
        <v>1</v>
      </c>
      <c r="F260" s="166" t="s">
        <v>158</v>
      </c>
      <c r="H260" s="167">
        <v>21.6</v>
      </c>
      <c r="L260" s="164"/>
      <c r="M260" s="168"/>
      <c r="N260" s="169"/>
      <c r="O260" s="169"/>
      <c r="P260" s="169"/>
      <c r="Q260" s="169"/>
      <c r="R260" s="169"/>
      <c r="S260" s="169"/>
      <c r="T260" s="170"/>
      <c r="AT260" s="165" t="s">
        <v>156</v>
      </c>
      <c r="AU260" s="165" t="s">
        <v>89</v>
      </c>
      <c r="AV260" s="14" t="s">
        <v>154</v>
      </c>
      <c r="AW260" s="14" t="s">
        <v>36</v>
      </c>
      <c r="AX260" s="14" t="s">
        <v>87</v>
      </c>
      <c r="AY260" s="165" t="s">
        <v>147</v>
      </c>
    </row>
    <row r="261" spans="1:65" s="12" customFormat="1" ht="22.9" customHeight="1" x14ac:dyDescent="0.2">
      <c r="B261" s="131"/>
      <c r="D261" s="132" t="s">
        <v>79</v>
      </c>
      <c r="E261" s="141" t="s">
        <v>170</v>
      </c>
      <c r="F261" s="141" t="s">
        <v>323</v>
      </c>
      <c r="J261" s="142">
        <f>BK261</f>
        <v>0</v>
      </c>
      <c r="L261" s="131"/>
      <c r="M261" s="135"/>
      <c r="N261" s="136"/>
      <c r="O261" s="136"/>
      <c r="P261" s="137">
        <f>SUM(P262:P313)</f>
        <v>409.78412700000007</v>
      </c>
      <c r="Q261" s="136"/>
      <c r="R261" s="137">
        <f>SUM(R262:R313)</f>
        <v>731.78530904000013</v>
      </c>
      <c r="S261" s="136"/>
      <c r="T261" s="138">
        <f>SUM(T262:T313)</f>
        <v>0</v>
      </c>
      <c r="AR261" s="132" t="s">
        <v>87</v>
      </c>
      <c r="AT261" s="139" t="s">
        <v>79</v>
      </c>
      <c r="AU261" s="139" t="s">
        <v>87</v>
      </c>
      <c r="AY261" s="132" t="s">
        <v>147</v>
      </c>
      <c r="BK261" s="140">
        <f>SUM(BK262:BK313)</f>
        <v>0</v>
      </c>
    </row>
    <row r="262" spans="1:65" s="2" customFormat="1" ht="16.5" customHeight="1" x14ac:dyDescent="0.2">
      <c r="A262" s="31"/>
      <c r="B262" s="143"/>
      <c r="C262" s="144" t="s">
        <v>324</v>
      </c>
      <c r="D262" s="144" t="s">
        <v>149</v>
      </c>
      <c r="E262" s="145" t="s">
        <v>325</v>
      </c>
      <c r="F262" s="146" t="s">
        <v>326</v>
      </c>
      <c r="G262" s="147" t="s">
        <v>152</v>
      </c>
      <c r="H262" s="148">
        <v>32.299999999999997</v>
      </c>
      <c r="I262" s="149"/>
      <c r="J262" s="149">
        <f>ROUND(I262*H262,2)</f>
        <v>0</v>
      </c>
      <c r="K262" s="146" t="s">
        <v>153</v>
      </c>
      <c r="L262" s="32"/>
      <c r="M262" s="150" t="s">
        <v>1</v>
      </c>
      <c r="N262" s="151" t="s">
        <v>45</v>
      </c>
      <c r="O262" s="152">
        <v>2.9000000000000001E-2</v>
      </c>
      <c r="P262" s="152">
        <f>O262*H262</f>
        <v>0.93669999999999998</v>
      </c>
      <c r="Q262" s="152">
        <v>9.1999999999999998E-2</v>
      </c>
      <c r="R262" s="152">
        <f>Q262*H262</f>
        <v>2.9715999999999996</v>
      </c>
      <c r="S262" s="152">
        <v>0</v>
      </c>
      <c r="T262" s="153">
        <f>S262*H262</f>
        <v>0</v>
      </c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R262" s="154" t="s">
        <v>154</v>
      </c>
      <c r="AT262" s="154" t="s">
        <v>149</v>
      </c>
      <c r="AU262" s="154" t="s">
        <v>89</v>
      </c>
      <c r="AY262" s="18" t="s">
        <v>147</v>
      </c>
      <c r="BE262" s="155">
        <f>IF(N262="základní",J262,0)</f>
        <v>0</v>
      </c>
      <c r="BF262" s="155">
        <f>IF(N262="snížená",J262,0)</f>
        <v>0</v>
      </c>
      <c r="BG262" s="155">
        <f>IF(N262="zákl. přenesená",J262,0)</f>
        <v>0</v>
      </c>
      <c r="BH262" s="155">
        <f>IF(N262="sníž. přenesená",J262,0)</f>
        <v>0</v>
      </c>
      <c r="BI262" s="155">
        <f>IF(N262="nulová",J262,0)</f>
        <v>0</v>
      </c>
      <c r="BJ262" s="18" t="s">
        <v>87</v>
      </c>
      <c r="BK262" s="155">
        <f>ROUND(I262*H262,2)</f>
        <v>0</v>
      </c>
      <c r="BL262" s="18" t="s">
        <v>154</v>
      </c>
      <c r="BM262" s="154" t="s">
        <v>327</v>
      </c>
    </row>
    <row r="263" spans="1:65" s="2" customFormat="1" ht="19.5" x14ac:dyDescent="0.2">
      <c r="A263" s="31"/>
      <c r="B263" s="32"/>
      <c r="C263" s="31"/>
      <c r="D263" s="157" t="s">
        <v>226</v>
      </c>
      <c r="E263" s="31"/>
      <c r="F263" s="184" t="s">
        <v>328</v>
      </c>
      <c r="G263" s="31"/>
      <c r="H263" s="31"/>
      <c r="I263" s="31"/>
      <c r="J263" s="31"/>
      <c r="K263" s="31"/>
      <c r="L263" s="32"/>
      <c r="M263" s="185"/>
      <c r="N263" s="186"/>
      <c r="O263" s="57"/>
      <c r="P263" s="57"/>
      <c r="Q263" s="57"/>
      <c r="R263" s="57"/>
      <c r="S263" s="57"/>
      <c r="T263" s="58"/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T263" s="18" t="s">
        <v>226</v>
      </c>
      <c r="AU263" s="18" t="s">
        <v>89</v>
      </c>
    </row>
    <row r="264" spans="1:65" s="13" customFormat="1" x14ac:dyDescent="0.2">
      <c r="B264" s="156"/>
      <c r="D264" s="157" t="s">
        <v>156</v>
      </c>
      <c r="E264" s="158" t="s">
        <v>1</v>
      </c>
      <c r="F264" s="159" t="s">
        <v>276</v>
      </c>
      <c r="H264" s="160">
        <v>32.299999999999997</v>
      </c>
      <c r="L264" s="156"/>
      <c r="M264" s="161"/>
      <c r="N264" s="162"/>
      <c r="O264" s="162"/>
      <c r="P264" s="162"/>
      <c r="Q264" s="162"/>
      <c r="R264" s="162"/>
      <c r="S264" s="162"/>
      <c r="T264" s="163"/>
      <c r="AT264" s="158" t="s">
        <v>156</v>
      </c>
      <c r="AU264" s="158" t="s">
        <v>89</v>
      </c>
      <c r="AV264" s="13" t="s">
        <v>89</v>
      </c>
      <c r="AW264" s="13" t="s">
        <v>36</v>
      </c>
      <c r="AX264" s="13" t="s">
        <v>80</v>
      </c>
      <c r="AY264" s="158" t="s">
        <v>147</v>
      </c>
    </row>
    <row r="265" spans="1:65" s="14" customFormat="1" x14ac:dyDescent="0.2">
      <c r="B265" s="164"/>
      <c r="D265" s="157" t="s">
        <v>156</v>
      </c>
      <c r="E265" s="165" t="s">
        <v>1</v>
      </c>
      <c r="F265" s="166" t="s">
        <v>158</v>
      </c>
      <c r="H265" s="167">
        <v>32.299999999999997</v>
      </c>
      <c r="L265" s="164"/>
      <c r="M265" s="168"/>
      <c r="N265" s="169"/>
      <c r="O265" s="169"/>
      <c r="P265" s="169"/>
      <c r="Q265" s="169"/>
      <c r="R265" s="169"/>
      <c r="S265" s="169"/>
      <c r="T265" s="170"/>
      <c r="AT265" s="165" t="s">
        <v>156</v>
      </c>
      <c r="AU265" s="165" t="s">
        <v>89</v>
      </c>
      <c r="AV265" s="14" t="s">
        <v>154</v>
      </c>
      <c r="AW265" s="14" t="s">
        <v>36</v>
      </c>
      <c r="AX265" s="14" t="s">
        <v>87</v>
      </c>
      <c r="AY265" s="165" t="s">
        <v>147</v>
      </c>
    </row>
    <row r="266" spans="1:65" s="2" customFormat="1" ht="16.5" customHeight="1" x14ac:dyDescent="0.2">
      <c r="A266" s="31"/>
      <c r="B266" s="143"/>
      <c r="C266" s="144" t="s">
        <v>329</v>
      </c>
      <c r="D266" s="144" t="s">
        <v>149</v>
      </c>
      <c r="E266" s="145" t="s">
        <v>330</v>
      </c>
      <c r="F266" s="146" t="s">
        <v>331</v>
      </c>
      <c r="G266" s="147" t="s">
        <v>152</v>
      </c>
      <c r="H266" s="148">
        <v>170.98699999999999</v>
      </c>
      <c r="I266" s="149"/>
      <c r="J266" s="149">
        <f>ROUND(I266*H266,2)</f>
        <v>0</v>
      </c>
      <c r="K266" s="146" t="s">
        <v>153</v>
      </c>
      <c r="L266" s="32"/>
      <c r="M266" s="150" t="s">
        <v>1</v>
      </c>
      <c r="N266" s="151" t="s">
        <v>45</v>
      </c>
      <c r="O266" s="152">
        <v>2.9000000000000001E-2</v>
      </c>
      <c r="P266" s="152">
        <f>O266*H266</f>
        <v>4.9586230000000002</v>
      </c>
      <c r="Q266" s="152">
        <v>0.115</v>
      </c>
      <c r="R266" s="152">
        <f>Q266*H266</f>
        <v>19.663505000000001</v>
      </c>
      <c r="S266" s="152">
        <v>0</v>
      </c>
      <c r="T266" s="153">
        <f>S266*H266</f>
        <v>0</v>
      </c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R266" s="154" t="s">
        <v>154</v>
      </c>
      <c r="AT266" s="154" t="s">
        <v>149</v>
      </c>
      <c r="AU266" s="154" t="s">
        <v>89</v>
      </c>
      <c r="AY266" s="18" t="s">
        <v>147</v>
      </c>
      <c r="BE266" s="155">
        <f>IF(N266="základní",J266,0)</f>
        <v>0</v>
      </c>
      <c r="BF266" s="155">
        <f>IF(N266="snížená",J266,0)</f>
        <v>0</v>
      </c>
      <c r="BG266" s="155">
        <f>IF(N266="zákl. přenesená",J266,0)</f>
        <v>0</v>
      </c>
      <c r="BH266" s="155">
        <f>IF(N266="sníž. přenesená",J266,0)</f>
        <v>0</v>
      </c>
      <c r="BI266" s="155">
        <f>IF(N266="nulová",J266,0)</f>
        <v>0</v>
      </c>
      <c r="BJ266" s="18" t="s">
        <v>87</v>
      </c>
      <c r="BK266" s="155">
        <f>ROUND(I266*H266,2)</f>
        <v>0</v>
      </c>
      <c r="BL266" s="18" t="s">
        <v>154</v>
      </c>
      <c r="BM266" s="154" t="s">
        <v>332</v>
      </c>
    </row>
    <row r="267" spans="1:65" s="2" customFormat="1" ht="19.5" x14ac:dyDescent="0.2">
      <c r="A267" s="31"/>
      <c r="B267" s="32"/>
      <c r="C267" s="31"/>
      <c r="D267" s="157" t="s">
        <v>226</v>
      </c>
      <c r="E267" s="31"/>
      <c r="F267" s="184" t="s">
        <v>333</v>
      </c>
      <c r="G267" s="31"/>
      <c r="H267" s="31"/>
      <c r="I267" s="31"/>
      <c r="J267" s="31"/>
      <c r="K267" s="31"/>
      <c r="L267" s="32"/>
      <c r="M267" s="185"/>
      <c r="N267" s="186"/>
      <c r="O267" s="57"/>
      <c r="P267" s="57"/>
      <c r="Q267" s="57"/>
      <c r="R267" s="57"/>
      <c r="S267" s="57"/>
      <c r="T267" s="58"/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T267" s="18" t="s">
        <v>226</v>
      </c>
      <c r="AU267" s="18" t="s">
        <v>89</v>
      </c>
    </row>
    <row r="268" spans="1:65" s="13" customFormat="1" x14ac:dyDescent="0.2">
      <c r="B268" s="156"/>
      <c r="D268" s="157" t="s">
        <v>156</v>
      </c>
      <c r="E268" s="158" t="s">
        <v>1</v>
      </c>
      <c r="F268" s="159" t="s">
        <v>274</v>
      </c>
      <c r="H268" s="160">
        <v>165.31700000000001</v>
      </c>
      <c r="L268" s="156"/>
      <c r="M268" s="161"/>
      <c r="N268" s="162"/>
      <c r="O268" s="162"/>
      <c r="P268" s="162"/>
      <c r="Q268" s="162"/>
      <c r="R268" s="162"/>
      <c r="S268" s="162"/>
      <c r="T268" s="163"/>
      <c r="AT268" s="158" t="s">
        <v>156</v>
      </c>
      <c r="AU268" s="158" t="s">
        <v>89</v>
      </c>
      <c r="AV268" s="13" t="s">
        <v>89</v>
      </c>
      <c r="AW268" s="13" t="s">
        <v>36</v>
      </c>
      <c r="AX268" s="13" t="s">
        <v>80</v>
      </c>
      <c r="AY268" s="158" t="s">
        <v>147</v>
      </c>
    </row>
    <row r="269" spans="1:65" s="13" customFormat="1" x14ac:dyDescent="0.2">
      <c r="B269" s="156"/>
      <c r="D269" s="157" t="s">
        <v>156</v>
      </c>
      <c r="E269" s="158" t="s">
        <v>1</v>
      </c>
      <c r="F269" s="159" t="s">
        <v>275</v>
      </c>
      <c r="H269" s="160">
        <v>5.67</v>
      </c>
      <c r="L269" s="156"/>
      <c r="M269" s="161"/>
      <c r="N269" s="162"/>
      <c r="O269" s="162"/>
      <c r="P269" s="162"/>
      <c r="Q269" s="162"/>
      <c r="R269" s="162"/>
      <c r="S269" s="162"/>
      <c r="T269" s="163"/>
      <c r="AT269" s="158" t="s">
        <v>156</v>
      </c>
      <c r="AU269" s="158" t="s">
        <v>89</v>
      </c>
      <c r="AV269" s="13" t="s">
        <v>89</v>
      </c>
      <c r="AW269" s="13" t="s">
        <v>36</v>
      </c>
      <c r="AX269" s="13" t="s">
        <v>80</v>
      </c>
      <c r="AY269" s="158" t="s">
        <v>147</v>
      </c>
    </row>
    <row r="270" spans="1:65" s="14" customFormat="1" x14ac:dyDescent="0.2">
      <c r="B270" s="164"/>
      <c r="D270" s="157" t="s">
        <v>156</v>
      </c>
      <c r="E270" s="165" t="s">
        <v>1</v>
      </c>
      <c r="F270" s="166" t="s">
        <v>158</v>
      </c>
      <c r="H270" s="167">
        <v>170.98699999999999</v>
      </c>
      <c r="L270" s="164"/>
      <c r="M270" s="168"/>
      <c r="N270" s="169"/>
      <c r="O270" s="169"/>
      <c r="P270" s="169"/>
      <c r="Q270" s="169"/>
      <c r="R270" s="169"/>
      <c r="S270" s="169"/>
      <c r="T270" s="170"/>
      <c r="AT270" s="165" t="s">
        <v>156</v>
      </c>
      <c r="AU270" s="165" t="s">
        <v>89</v>
      </c>
      <c r="AV270" s="14" t="s">
        <v>154</v>
      </c>
      <c r="AW270" s="14" t="s">
        <v>36</v>
      </c>
      <c r="AX270" s="14" t="s">
        <v>87</v>
      </c>
      <c r="AY270" s="165" t="s">
        <v>147</v>
      </c>
    </row>
    <row r="271" spans="1:65" s="2" customFormat="1" ht="16.5" customHeight="1" x14ac:dyDescent="0.2">
      <c r="A271" s="31"/>
      <c r="B271" s="143"/>
      <c r="C271" s="144" t="s">
        <v>334</v>
      </c>
      <c r="D271" s="144" t="s">
        <v>149</v>
      </c>
      <c r="E271" s="145" t="s">
        <v>335</v>
      </c>
      <c r="F271" s="146" t="s">
        <v>336</v>
      </c>
      <c r="G271" s="147" t="s">
        <v>152</v>
      </c>
      <c r="H271" s="148">
        <v>5.67</v>
      </c>
      <c r="I271" s="149"/>
      <c r="J271" s="149">
        <f>ROUND(I271*H271,2)</f>
        <v>0</v>
      </c>
      <c r="K271" s="146" t="s">
        <v>153</v>
      </c>
      <c r="L271" s="32"/>
      <c r="M271" s="150" t="s">
        <v>1</v>
      </c>
      <c r="N271" s="151" t="s">
        <v>45</v>
      </c>
      <c r="O271" s="152">
        <v>2.5000000000000001E-2</v>
      </c>
      <c r="P271" s="152">
        <f>O271*H271</f>
        <v>0.14175000000000001</v>
      </c>
      <c r="Q271" s="152">
        <v>0.27600000000000002</v>
      </c>
      <c r="R271" s="152">
        <f>Q271*H271</f>
        <v>1.5649200000000001</v>
      </c>
      <c r="S271" s="152">
        <v>0</v>
      </c>
      <c r="T271" s="153">
        <f>S271*H271</f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154" t="s">
        <v>154</v>
      </c>
      <c r="AT271" s="154" t="s">
        <v>149</v>
      </c>
      <c r="AU271" s="154" t="s">
        <v>89</v>
      </c>
      <c r="AY271" s="18" t="s">
        <v>147</v>
      </c>
      <c r="BE271" s="155">
        <f>IF(N271="základní",J271,0)</f>
        <v>0</v>
      </c>
      <c r="BF271" s="155">
        <f>IF(N271="snížená",J271,0)</f>
        <v>0</v>
      </c>
      <c r="BG271" s="155">
        <f>IF(N271="zákl. přenesená",J271,0)</f>
        <v>0</v>
      </c>
      <c r="BH271" s="155">
        <f>IF(N271="sníž. přenesená",J271,0)</f>
        <v>0</v>
      </c>
      <c r="BI271" s="155">
        <f>IF(N271="nulová",J271,0)</f>
        <v>0</v>
      </c>
      <c r="BJ271" s="18" t="s">
        <v>87</v>
      </c>
      <c r="BK271" s="155">
        <f>ROUND(I271*H271,2)</f>
        <v>0</v>
      </c>
      <c r="BL271" s="18" t="s">
        <v>154</v>
      </c>
      <c r="BM271" s="154" t="s">
        <v>337</v>
      </c>
    </row>
    <row r="272" spans="1:65" s="13" customFormat="1" x14ac:dyDescent="0.2">
      <c r="B272" s="156"/>
      <c r="D272" s="157" t="s">
        <v>156</v>
      </c>
      <c r="E272" s="158" t="s">
        <v>1</v>
      </c>
      <c r="F272" s="159" t="s">
        <v>275</v>
      </c>
      <c r="H272" s="160">
        <v>5.67</v>
      </c>
      <c r="L272" s="156"/>
      <c r="M272" s="161"/>
      <c r="N272" s="162"/>
      <c r="O272" s="162"/>
      <c r="P272" s="162"/>
      <c r="Q272" s="162"/>
      <c r="R272" s="162"/>
      <c r="S272" s="162"/>
      <c r="T272" s="163"/>
      <c r="AT272" s="158" t="s">
        <v>156</v>
      </c>
      <c r="AU272" s="158" t="s">
        <v>89</v>
      </c>
      <c r="AV272" s="13" t="s">
        <v>89</v>
      </c>
      <c r="AW272" s="13" t="s">
        <v>36</v>
      </c>
      <c r="AX272" s="13" t="s">
        <v>80</v>
      </c>
      <c r="AY272" s="158" t="s">
        <v>147</v>
      </c>
    </row>
    <row r="273" spans="1:65" s="14" customFormat="1" x14ac:dyDescent="0.2">
      <c r="B273" s="164"/>
      <c r="D273" s="157" t="s">
        <v>156</v>
      </c>
      <c r="E273" s="165" t="s">
        <v>1</v>
      </c>
      <c r="F273" s="166" t="s">
        <v>158</v>
      </c>
      <c r="H273" s="167">
        <v>5.67</v>
      </c>
      <c r="L273" s="164"/>
      <c r="M273" s="168"/>
      <c r="N273" s="169"/>
      <c r="O273" s="169"/>
      <c r="P273" s="169"/>
      <c r="Q273" s="169"/>
      <c r="R273" s="169"/>
      <c r="S273" s="169"/>
      <c r="T273" s="170"/>
      <c r="AT273" s="165" t="s">
        <v>156</v>
      </c>
      <c r="AU273" s="165" t="s">
        <v>89</v>
      </c>
      <c r="AV273" s="14" t="s">
        <v>154</v>
      </c>
      <c r="AW273" s="14" t="s">
        <v>36</v>
      </c>
      <c r="AX273" s="14" t="s">
        <v>87</v>
      </c>
      <c r="AY273" s="165" t="s">
        <v>147</v>
      </c>
    </row>
    <row r="274" spans="1:65" s="2" customFormat="1" ht="16.5" customHeight="1" x14ac:dyDescent="0.2">
      <c r="A274" s="31"/>
      <c r="B274" s="143"/>
      <c r="C274" s="144" t="s">
        <v>338</v>
      </c>
      <c r="D274" s="144" t="s">
        <v>149</v>
      </c>
      <c r="E274" s="145" t="s">
        <v>339</v>
      </c>
      <c r="F274" s="146" t="s">
        <v>340</v>
      </c>
      <c r="G274" s="147" t="s">
        <v>152</v>
      </c>
      <c r="H274" s="148">
        <v>1229.0170000000001</v>
      </c>
      <c r="I274" s="149"/>
      <c r="J274" s="149">
        <f>ROUND(I274*H274,2)</f>
        <v>0</v>
      </c>
      <c r="K274" s="146" t="s">
        <v>153</v>
      </c>
      <c r="L274" s="32"/>
      <c r="M274" s="150" t="s">
        <v>1</v>
      </c>
      <c r="N274" s="151" t="s">
        <v>45</v>
      </c>
      <c r="O274" s="152">
        <v>2.5999999999999999E-2</v>
      </c>
      <c r="P274" s="152">
        <f>O274*H274</f>
        <v>31.954442</v>
      </c>
      <c r="Q274" s="152">
        <v>0.34499999999999997</v>
      </c>
      <c r="R274" s="152">
        <f>Q274*H274</f>
        <v>424.01086499999997</v>
      </c>
      <c r="S274" s="152">
        <v>0</v>
      </c>
      <c r="T274" s="153">
        <f>S274*H274</f>
        <v>0</v>
      </c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R274" s="154" t="s">
        <v>154</v>
      </c>
      <c r="AT274" s="154" t="s">
        <v>149</v>
      </c>
      <c r="AU274" s="154" t="s">
        <v>89</v>
      </c>
      <c r="AY274" s="18" t="s">
        <v>147</v>
      </c>
      <c r="BE274" s="155">
        <f>IF(N274="základní",J274,0)</f>
        <v>0</v>
      </c>
      <c r="BF274" s="155">
        <f>IF(N274="snížená",J274,0)</f>
        <v>0</v>
      </c>
      <c r="BG274" s="155">
        <f>IF(N274="zákl. přenesená",J274,0)</f>
        <v>0</v>
      </c>
      <c r="BH274" s="155">
        <f>IF(N274="sníž. přenesená",J274,0)</f>
        <v>0</v>
      </c>
      <c r="BI274" s="155">
        <f>IF(N274="nulová",J274,0)</f>
        <v>0</v>
      </c>
      <c r="BJ274" s="18" t="s">
        <v>87</v>
      </c>
      <c r="BK274" s="155">
        <f>ROUND(I274*H274,2)</f>
        <v>0</v>
      </c>
      <c r="BL274" s="18" t="s">
        <v>154</v>
      </c>
      <c r="BM274" s="154" t="s">
        <v>341</v>
      </c>
    </row>
    <row r="275" spans="1:65" s="13" customFormat="1" x14ac:dyDescent="0.2">
      <c r="B275" s="156"/>
      <c r="D275" s="157" t="s">
        <v>156</v>
      </c>
      <c r="E275" s="158" t="s">
        <v>1</v>
      </c>
      <c r="F275" s="159" t="s">
        <v>342</v>
      </c>
      <c r="H275" s="160">
        <v>1031.4000000000001</v>
      </c>
      <c r="L275" s="156"/>
      <c r="M275" s="161"/>
      <c r="N275" s="162"/>
      <c r="O275" s="162"/>
      <c r="P275" s="162"/>
      <c r="Q275" s="162"/>
      <c r="R275" s="162"/>
      <c r="S275" s="162"/>
      <c r="T275" s="163"/>
      <c r="AT275" s="158" t="s">
        <v>156</v>
      </c>
      <c r="AU275" s="158" t="s">
        <v>89</v>
      </c>
      <c r="AV275" s="13" t="s">
        <v>89</v>
      </c>
      <c r="AW275" s="13" t="s">
        <v>36</v>
      </c>
      <c r="AX275" s="13" t="s">
        <v>80</v>
      </c>
      <c r="AY275" s="158" t="s">
        <v>147</v>
      </c>
    </row>
    <row r="276" spans="1:65" s="13" customFormat="1" x14ac:dyDescent="0.2">
      <c r="B276" s="156"/>
      <c r="D276" s="157" t="s">
        <v>156</v>
      </c>
      <c r="E276" s="158" t="s">
        <v>1</v>
      </c>
      <c r="F276" s="159" t="s">
        <v>274</v>
      </c>
      <c r="H276" s="160">
        <v>165.31700000000001</v>
      </c>
      <c r="L276" s="156"/>
      <c r="M276" s="161"/>
      <c r="N276" s="162"/>
      <c r="O276" s="162"/>
      <c r="P276" s="162"/>
      <c r="Q276" s="162"/>
      <c r="R276" s="162"/>
      <c r="S276" s="162"/>
      <c r="T276" s="163"/>
      <c r="AT276" s="158" t="s">
        <v>156</v>
      </c>
      <c r="AU276" s="158" t="s">
        <v>89</v>
      </c>
      <c r="AV276" s="13" t="s">
        <v>89</v>
      </c>
      <c r="AW276" s="13" t="s">
        <v>36</v>
      </c>
      <c r="AX276" s="13" t="s">
        <v>80</v>
      </c>
      <c r="AY276" s="158" t="s">
        <v>147</v>
      </c>
    </row>
    <row r="277" spans="1:65" s="13" customFormat="1" x14ac:dyDescent="0.2">
      <c r="B277" s="156"/>
      <c r="D277" s="157" t="s">
        <v>156</v>
      </c>
      <c r="E277" s="158" t="s">
        <v>1</v>
      </c>
      <c r="F277" s="159" t="s">
        <v>276</v>
      </c>
      <c r="H277" s="160">
        <v>32.299999999999997</v>
      </c>
      <c r="L277" s="156"/>
      <c r="M277" s="161"/>
      <c r="N277" s="162"/>
      <c r="O277" s="162"/>
      <c r="P277" s="162"/>
      <c r="Q277" s="162"/>
      <c r="R277" s="162"/>
      <c r="S277" s="162"/>
      <c r="T277" s="163"/>
      <c r="AT277" s="158" t="s">
        <v>156</v>
      </c>
      <c r="AU277" s="158" t="s">
        <v>89</v>
      </c>
      <c r="AV277" s="13" t="s">
        <v>89</v>
      </c>
      <c r="AW277" s="13" t="s">
        <v>36</v>
      </c>
      <c r="AX277" s="13" t="s">
        <v>80</v>
      </c>
      <c r="AY277" s="158" t="s">
        <v>147</v>
      </c>
    </row>
    <row r="278" spans="1:65" s="14" customFormat="1" x14ac:dyDescent="0.2">
      <c r="B278" s="164"/>
      <c r="D278" s="157" t="s">
        <v>156</v>
      </c>
      <c r="E278" s="165" t="s">
        <v>1</v>
      </c>
      <c r="F278" s="166" t="s">
        <v>158</v>
      </c>
      <c r="H278" s="167">
        <v>1229.0170000000001</v>
      </c>
      <c r="L278" s="164"/>
      <c r="M278" s="168"/>
      <c r="N278" s="169"/>
      <c r="O278" s="169"/>
      <c r="P278" s="169"/>
      <c r="Q278" s="169"/>
      <c r="R278" s="169"/>
      <c r="S278" s="169"/>
      <c r="T278" s="170"/>
      <c r="AT278" s="165" t="s">
        <v>156</v>
      </c>
      <c r="AU278" s="165" t="s">
        <v>89</v>
      </c>
      <c r="AV278" s="14" t="s">
        <v>154</v>
      </c>
      <c r="AW278" s="14" t="s">
        <v>36</v>
      </c>
      <c r="AX278" s="14" t="s">
        <v>87</v>
      </c>
      <c r="AY278" s="165" t="s">
        <v>147</v>
      </c>
    </row>
    <row r="279" spans="1:65" s="2" customFormat="1" ht="16.5" customHeight="1" x14ac:dyDescent="0.2">
      <c r="A279" s="31"/>
      <c r="B279" s="143"/>
      <c r="C279" s="144" t="s">
        <v>343</v>
      </c>
      <c r="D279" s="144" t="s">
        <v>149</v>
      </c>
      <c r="E279" s="145" t="s">
        <v>344</v>
      </c>
      <c r="F279" s="146" t="s">
        <v>345</v>
      </c>
      <c r="G279" s="147" t="s">
        <v>152</v>
      </c>
      <c r="H279" s="148">
        <v>165.31700000000001</v>
      </c>
      <c r="I279" s="149"/>
      <c r="J279" s="149">
        <f>ROUND(I279*H279,2)</f>
        <v>0</v>
      </c>
      <c r="K279" s="146" t="s">
        <v>153</v>
      </c>
      <c r="L279" s="32"/>
      <c r="M279" s="150" t="s">
        <v>1</v>
      </c>
      <c r="N279" s="151" t="s">
        <v>45</v>
      </c>
      <c r="O279" s="152">
        <v>2.9000000000000001E-2</v>
      </c>
      <c r="P279" s="152">
        <f>O279*H279</f>
        <v>4.7941930000000008</v>
      </c>
      <c r="Q279" s="152">
        <v>0.46</v>
      </c>
      <c r="R279" s="152">
        <f>Q279*H279</f>
        <v>76.045820000000006</v>
      </c>
      <c r="S279" s="152">
        <v>0</v>
      </c>
      <c r="T279" s="153">
        <f>S279*H279</f>
        <v>0</v>
      </c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R279" s="154" t="s">
        <v>154</v>
      </c>
      <c r="AT279" s="154" t="s">
        <v>149</v>
      </c>
      <c r="AU279" s="154" t="s">
        <v>89</v>
      </c>
      <c r="AY279" s="18" t="s">
        <v>147</v>
      </c>
      <c r="BE279" s="155">
        <f>IF(N279="základní",J279,0)</f>
        <v>0</v>
      </c>
      <c r="BF279" s="155">
        <f>IF(N279="snížená",J279,0)</f>
        <v>0</v>
      </c>
      <c r="BG279" s="155">
        <f>IF(N279="zákl. přenesená",J279,0)</f>
        <v>0</v>
      </c>
      <c r="BH279" s="155">
        <f>IF(N279="sníž. přenesená",J279,0)</f>
        <v>0</v>
      </c>
      <c r="BI279" s="155">
        <f>IF(N279="nulová",J279,0)</f>
        <v>0</v>
      </c>
      <c r="BJ279" s="18" t="s">
        <v>87</v>
      </c>
      <c r="BK279" s="155">
        <f>ROUND(I279*H279,2)</f>
        <v>0</v>
      </c>
      <c r="BL279" s="18" t="s">
        <v>154</v>
      </c>
      <c r="BM279" s="154" t="s">
        <v>346</v>
      </c>
    </row>
    <row r="280" spans="1:65" s="13" customFormat="1" x14ac:dyDescent="0.2">
      <c r="B280" s="156"/>
      <c r="D280" s="157" t="s">
        <v>156</v>
      </c>
      <c r="E280" s="158" t="s">
        <v>1</v>
      </c>
      <c r="F280" s="159" t="s">
        <v>274</v>
      </c>
      <c r="H280" s="160">
        <v>165.31700000000001</v>
      </c>
      <c r="L280" s="156"/>
      <c r="M280" s="161"/>
      <c r="N280" s="162"/>
      <c r="O280" s="162"/>
      <c r="P280" s="162"/>
      <c r="Q280" s="162"/>
      <c r="R280" s="162"/>
      <c r="S280" s="162"/>
      <c r="T280" s="163"/>
      <c r="AT280" s="158" t="s">
        <v>156</v>
      </c>
      <c r="AU280" s="158" t="s">
        <v>89</v>
      </c>
      <c r="AV280" s="13" t="s">
        <v>89</v>
      </c>
      <c r="AW280" s="13" t="s">
        <v>36</v>
      </c>
      <c r="AX280" s="13" t="s">
        <v>80</v>
      </c>
      <c r="AY280" s="158" t="s">
        <v>147</v>
      </c>
    </row>
    <row r="281" spans="1:65" s="14" customFormat="1" x14ac:dyDescent="0.2">
      <c r="B281" s="164"/>
      <c r="D281" s="157" t="s">
        <v>156</v>
      </c>
      <c r="E281" s="165" t="s">
        <v>1</v>
      </c>
      <c r="F281" s="166" t="s">
        <v>158</v>
      </c>
      <c r="H281" s="167">
        <v>165.31700000000001</v>
      </c>
      <c r="L281" s="164"/>
      <c r="M281" s="168"/>
      <c r="N281" s="169"/>
      <c r="O281" s="169"/>
      <c r="P281" s="169"/>
      <c r="Q281" s="169"/>
      <c r="R281" s="169"/>
      <c r="S281" s="169"/>
      <c r="T281" s="170"/>
      <c r="AT281" s="165" t="s">
        <v>156</v>
      </c>
      <c r="AU281" s="165" t="s">
        <v>89</v>
      </c>
      <c r="AV281" s="14" t="s">
        <v>154</v>
      </c>
      <c r="AW281" s="14" t="s">
        <v>36</v>
      </c>
      <c r="AX281" s="14" t="s">
        <v>87</v>
      </c>
      <c r="AY281" s="165" t="s">
        <v>147</v>
      </c>
    </row>
    <row r="282" spans="1:65" s="2" customFormat="1" ht="16.5" customHeight="1" x14ac:dyDescent="0.2">
      <c r="A282" s="31"/>
      <c r="B282" s="143"/>
      <c r="C282" s="144" t="s">
        <v>347</v>
      </c>
      <c r="D282" s="144" t="s">
        <v>149</v>
      </c>
      <c r="E282" s="145" t="s">
        <v>348</v>
      </c>
      <c r="F282" s="146" t="s">
        <v>349</v>
      </c>
      <c r="G282" s="147" t="s">
        <v>152</v>
      </c>
      <c r="H282" s="148">
        <v>515.70000000000005</v>
      </c>
      <c r="I282" s="149"/>
      <c r="J282" s="149">
        <f>ROUND(I282*H282,2)</f>
        <v>0</v>
      </c>
      <c r="K282" s="146" t="s">
        <v>153</v>
      </c>
      <c r="L282" s="32"/>
      <c r="M282" s="150" t="s">
        <v>1</v>
      </c>
      <c r="N282" s="151" t="s">
        <v>45</v>
      </c>
      <c r="O282" s="152">
        <v>4.0000000000000001E-3</v>
      </c>
      <c r="P282" s="152">
        <f>O282*H282</f>
        <v>2.0628000000000002</v>
      </c>
      <c r="Q282" s="152">
        <v>6.0099999999999997E-3</v>
      </c>
      <c r="R282" s="152">
        <f>Q282*H282</f>
        <v>3.0993569999999999</v>
      </c>
      <c r="S282" s="152">
        <v>0</v>
      </c>
      <c r="T282" s="153">
        <f>S282*H282</f>
        <v>0</v>
      </c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R282" s="154" t="s">
        <v>154</v>
      </c>
      <c r="AT282" s="154" t="s">
        <v>149</v>
      </c>
      <c r="AU282" s="154" t="s">
        <v>89</v>
      </c>
      <c r="AY282" s="18" t="s">
        <v>147</v>
      </c>
      <c r="BE282" s="155">
        <f>IF(N282="základní",J282,0)</f>
        <v>0</v>
      </c>
      <c r="BF282" s="155">
        <f>IF(N282="snížená",J282,0)</f>
        <v>0</v>
      </c>
      <c r="BG282" s="155">
        <f>IF(N282="zákl. přenesená",J282,0)</f>
        <v>0</v>
      </c>
      <c r="BH282" s="155">
        <f>IF(N282="sníž. přenesená",J282,0)</f>
        <v>0</v>
      </c>
      <c r="BI282" s="155">
        <f>IF(N282="nulová",J282,0)</f>
        <v>0</v>
      </c>
      <c r="BJ282" s="18" t="s">
        <v>87</v>
      </c>
      <c r="BK282" s="155">
        <f>ROUND(I282*H282,2)</f>
        <v>0</v>
      </c>
      <c r="BL282" s="18" t="s">
        <v>154</v>
      </c>
      <c r="BM282" s="154" t="s">
        <v>350</v>
      </c>
    </row>
    <row r="283" spans="1:65" s="13" customFormat="1" x14ac:dyDescent="0.2">
      <c r="B283" s="156"/>
      <c r="D283" s="157" t="s">
        <v>156</v>
      </c>
      <c r="E283" s="158" t="s">
        <v>1</v>
      </c>
      <c r="F283" s="159" t="s">
        <v>273</v>
      </c>
      <c r="H283" s="160">
        <v>515.70000000000005</v>
      </c>
      <c r="L283" s="156"/>
      <c r="M283" s="161"/>
      <c r="N283" s="162"/>
      <c r="O283" s="162"/>
      <c r="P283" s="162"/>
      <c r="Q283" s="162"/>
      <c r="R283" s="162"/>
      <c r="S283" s="162"/>
      <c r="T283" s="163"/>
      <c r="AT283" s="158" t="s">
        <v>156</v>
      </c>
      <c r="AU283" s="158" t="s">
        <v>89</v>
      </c>
      <c r="AV283" s="13" t="s">
        <v>89</v>
      </c>
      <c r="AW283" s="13" t="s">
        <v>36</v>
      </c>
      <c r="AX283" s="13" t="s">
        <v>80</v>
      </c>
      <c r="AY283" s="158" t="s">
        <v>147</v>
      </c>
    </row>
    <row r="284" spans="1:65" s="14" customFormat="1" x14ac:dyDescent="0.2">
      <c r="B284" s="164"/>
      <c r="D284" s="157" t="s">
        <v>156</v>
      </c>
      <c r="E284" s="165" t="s">
        <v>1</v>
      </c>
      <c r="F284" s="166" t="s">
        <v>158</v>
      </c>
      <c r="H284" s="167">
        <v>515.70000000000005</v>
      </c>
      <c r="L284" s="164"/>
      <c r="M284" s="168"/>
      <c r="N284" s="169"/>
      <c r="O284" s="169"/>
      <c r="P284" s="169"/>
      <c r="Q284" s="169"/>
      <c r="R284" s="169"/>
      <c r="S284" s="169"/>
      <c r="T284" s="170"/>
      <c r="AT284" s="165" t="s">
        <v>156</v>
      </c>
      <c r="AU284" s="165" t="s">
        <v>89</v>
      </c>
      <c r="AV284" s="14" t="s">
        <v>154</v>
      </c>
      <c r="AW284" s="14" t="s">
        <v>36</v>
      </c>
      <c r="AX284" s="14" t="s">
        <v>87</v>
      </c>
      <c r="AY284" s="165" t="s">
        <v>147</v>
      </c>
    </row>
    <row r="285" spans="1:65" s="2" customFormat="1" ht="16.5" customHeight="1" x14ac:dyDescent="0.2">
      <c r="A285" s="31"/>
      <c r="B285" s="143"/>
      <c r="C285" s="144" t="s">
        <v>351</v>
      </c>
      <c r="D285" s="144" t="s">
        <v>149</v>
      </c>
      <c r="E285" s="145" t="s">
        <v>352</v>
      </c>
      <c r="F285" s="146" t="s">
        <v>353</v>
      </c>
      <c r="G285" s="147" t="s">
        <v>152</v>
      </c>
      <c r="H285" s="148">
        <v>521.79999999999995</v>
      </c>
      <c r="I285" s="149"/>
      <c r="J285" s="149">
        <f>ROUND(I285*H285,2)</f>
        <v>0</v>
      </c>
      <c r="K285" s="146" t="s">
        <v>153</v>
      </c>
      <c r="L285" s="32"/>
      <c r="M285" s="150" t="s">
        <v>1</v>
      </c>
      <c r="N285" s="151" t="s">
        <v>45</v>
      </c>
      <c r="O285" s="152">
        <v>2E-3</v>
      </c>
      <c r="P285" s="152">
        <f>O285*H285</f>
        <v>1.0435999999999999</v>
      </c>
      <c r="Q285" s="152">
        <v>5.1000000000000004E-4</v>
      </c>
      <c r="R285" s="152">
        <f>Q285*H285</f>
        <v>0.26611800000000002</v>
      </c>
      <c r="S285" s="152">
        <v>0</v>
      </c>
      <c r="T285" s="153">
        <f>S285*H285</f>
        <v>0</v>
      </c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R285" s="154" t="s">
        <v>154</v>
      </c>
      <c r="AT285" s="154" t="s">
        <v>149</v>
      </c>
      <c r="AU285" s="154" t="s">
        <v>89</v>
      </c>
      <c r="AY285" s="18" t="s">
        <v>147</v>
      </c>
      <c r="BE285" s="155">
        <f>IF(N285="základní",J285,0)</f>
        <v>0</v>
      </c>
      <c r="BF285" s="155">
        <f>IF(N285="snížená",J285,0)</f>
        <v>0</v>
      </c>
      <c r="BG285" s="155">
        <f>IF(N285="zákl. přenesená",J285,0)</f>
        <v>0</v>
      </c>
      <c r="BH285" s="155">
        <f>IF(N285="sníž. přenesená",J285,0)</f>
        <v>0</v>
      </c>
      <c r="BI285" s="155">
        <f>IF(N285="nulová",J285,0)</f>
        <v>0</v>
      </c>
      <c r="BJ285" s="18" t="s">
        <v>87</v>
      </c>
      <c r="BK285" s="155">
        <f>ROUND(I285*H285,2)</f>
        <v>0</v>
      </c>
      <c r="BL285" s="18" t="s">
        <v>154</v>
      </c>
      <c r="BM285" s="154" t="s">
        <v>354</v>
      </c>
    </row>
    <row r="286" spans="1:65" s="13" customFormat="1" x14ac:dyDescent="0.2">
      <c r="B286" s="156"/>
      <c r="D286" s="157" t="s">
        <v>156</v>
      </c>
      <c r="E286" s="158" t="s">
        <v>1</v>
      </c>
      <c r="F286" s="159" t="s">
        <v>273</v>
      </c>
      <c r="H286" s="160">
        <v>515.70000000000005</v>
      </c>
      <c r="L286" s="156"/>
      <c r="M286" s="161"/>
      <c r="N286" s="162"/>
      <c r="O286" s="162"/>
      <c r="P286" s="162"/>
      <c r="Q286" s="162"/>
      <c r="R286" s="162"/>
      <c r="S286" s="162"/>
      <c r="T286" s="163"/>
      <c r="AT286" s="158" t="s">
        <v>156</v>
      </c>
      <c r="AU286" s="158" t="s">
        <v>89</v>
      </c>
      <c r="AV286" s="13" t="s">
        <v>89</v>
      </c>
      <c r="AW286" s="13" t="s">
        <v>36</v>
      </c>
      <c r="AX286" s="13" t="s">
        <v>80</v>
      </c>
      <c r="AY286" s="158" t="s">
        <v>147</v>
      </c>
    </row>
    <row r="287" spans="1:65" s="13" customFormat="1" x14ac:dyDescent="0.2">
      <c r="B287" s="156"/>
      <c r="D287" s="157" t="s">
        <v>156</v>
      </c>
      <c r="E287" s="158" t="s">
        <v>1</v>
      </c>
      <c r="F287" s="159" t="s">
        <v>355</v>
      </c>
      <c r="H287" s="160">
        <v>6.1</v>
      </c>
      <c r="L287" s="156"/>
      <c r="M287" s="161"/>
      <c r="N287" s="162"/>
      <c r="O287" s="162"/>
      <c r="P287" s="162"/>
      <c r="Q287" s="162"/>
      <c r="R287" s="162"/>
      <c r="S287" s="162"/>
      <c r="T287" s="163"/>
      <c r="AT287" s="158" t="s">
        <v>156</v>
      </c>
      <c r="AU287" s="158" t="s">
        <v>89</v>
      </c>
      <c r="AV287" s="13" t="s">
        <v>89</v>
      </c>
      <c r="AW287" s="13" t="s">
        <v>36</v>
      </c>
      <c r="AX287" s="13" t="s">
        <v>80</v>
      </c>
      <c r="AY287" s="158" t="s">
        <v>147</v>
      </c>
    </row>
    <row r="288" spans="1:65" s="14" customFormat="1" x14ac:dyDescent="0.2">
      <c r="B288" s="164"/>
      <c r="D288" s="157" t="s">
        <v>156</v>
      </c>
      <c r="E288" s="165" t="s">
        <v>1</v>
      </c>
      <c r="F288" s="166" t="s">
        <v>158</v>
      </c>
      <c r="H288" s="167">
        <v>521.79999999999995</v>
      </c>
      <c r="L288" s="164"/>
      <c r="M288" s="168"/>
      <c r="N288" s="169"/>
      <c r="O288" s="169"/>
      <c r="P288" s="169"/>
      <c r="Q288" s="169"/>
      <c r="R288" s="169"/>
      <c r="S288" s="169"/>
      <c r="T288" s="170"/>
      <c r="AT288" s="165" t="s">
        <v>156</v>
      </c>
      <c r="AU288" s="165" t="s">
        <v>89</v>
      </c>
      <c r="AV288" s="14" t="s">
        <v>154</v>
      </c>
      <c r="AW288" s="14" t="s">
        <v>36</v>
      </c>
      <c r="AX288" s="14" t="s">
        <v>87</v>
      </c>
      <c r="AY288" s="165" t="s">
        <v>147</v>
      </c>
    </row>
    <row r="289" spans="1:65" s="2" customFormat="1" ht="16.5" customHeight="1" x14ac:dyDescent="0.2">
      <c r="A289" s="31"/>
      <c r="B289" s="143"/>
      <c r="C289" s="144" t="s">
        <v>356</v>
      </c>
      <c r="D289" s="144" t="s">
        <v>149</v>
      </c>
      <c r="E289" s="145" t="s">
        <v>357</v>
      </c>
      <c r="F289" s="146" t="s">
        <v>358</v>
      </c>
      <c r="G289" s="147" t="s">
        <v>152</v>
      </c>
      <c r="H289" s="148">
        <v>515.70000000000005</v>
      </c>
      <c r="I289" s="149"/>
      <c r="J289" s="149">
        <f>ROUND(I289*H289,2)</f>
        <v>0</v>
      </c>
      <c r="K289" s="146" t="s">
        <v>153</v>
      </c>
      <c r="L289" s="32"/>
      <c r="M289" s="150" t="s">
        <v>1</v>
      </c>
      <c r="N289" s="151" t="s">
        <v>45</v>
      </c>
      <c r="O289" s="152">
        <v>0.17</v>
      </c>
      <c r="P289" s="152">
        <f>O289*H289</f>
        <v>87.669000000000011</v>
      </c>
      <c r="Q289" s="152">
        <v>0.10373</v>
      </c>
      <c r="R289" s="152">
        <f>Q289*H289</f>
        <v>53.493561000000007</v>
      </c>
      <c r="S289" s="152">
        <v>0</v>
      </c>
      <c r="T289" s="153">
        <f>S289*H289</f>
        <v>0</v>
      </c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R289" s="154" t="s">
        <v>154</v>
      </c>
      <c r="AT289" s="154" t="s">
        <v>149</v>
      </c>
      <c r="AU289" s="154" t="s">
        <v>89</v>
      </c>
      <c r="AY289" s="18" t="s">
        <v>147</v>
      </c>
      <c r="BE289" s="155">
        <f>IF(N289="základní",J289,0)</f>
        <v>0</v>
      </c>
      <c r="BF289" s="155">
        <f>IF(N289="snížená",J289,0)</f>
        <v>0</v>
      </c>
      <c r="BG289" s="155">
        <f>IF(N289="zákl. přenesená",J289,0)</f>
        <v>0</v>
      </c>
      <c r="BH289" s="155">
        <f>IF(N289="sníž. přenesená",J289,0)</f>
        <v>0</v>
      </c>
      <c r="BI289" s="155">
        <f>IF(N289="nulová",J289,0)</f>
        <v>0</v>
      </c>
      <c r="BJ289" s="18" t="s">
        <v>87</v>
      </c>
      <c r="BK289" s="155">
        <f>ROUND(I289*H289,2)</f>
        <v>0</v>
      </c>
      <c r="BL289" s="18" t="s">
        <v>154</v>
      </c>
      <c r="BM289" s="154" t="s">
        <v>359</v>
      </c>
    </row>
    <row r="290" spans="1:65" s="13" customFormat="1" x14ac:dyDescent="0.2">
      <c r="B290" s="156"/>
      <c r="D290" s="157" t="s">
        <v>156</v>
      </c>
      <c r="E290" s="158" t="s">
        <v>1</v>
      </c>
      <c r="F290" s="159" t="s">
        <v>273</v>
      </c>
      <c r="H290" s="160">
        <v>515.70000000000005</v>
      </c>
      <c r="L290" s="156"/>
      <c r="M290" s="161"/>
      <c r="N290" s="162"/>
      <c r="O290" s="162"/>
      <c r="P290" s="162"/>
      <c r="Q290" s="162"/>
      <c r="R290" s="162"/>
      <c r="S290" s="162"/>
      <c r="T290" s="163"/>
      <c r="AT290" s="158" t="s">
        <v>156</v>
      </c>
      <c r="AU290" s="158" t="s">
        <v>89</v>
      </c>
      <c r="AV290" s="13" t="s">
        <v>89</v>
      </c>
      <c r="AW290" s="13" t="s">
        <v>36</v>
      </c>
      <c r="AX290" s="13" t="s">
        <v>80</v>
      </c>
      <c r="AY290" s="158" t="s">
        <v>147</v>
      </c>
    </row>
    <row r="291" spans="1:65" s="14" customFormat="1" x14ac:dyDescent="0.2">
      <c r="B291" s="164"/>
      <c r="D291" s="157" t="s">
        <v>156</v>
      </c>
      <c r="E291" s="165" t="s">
        <v>1</v>
      </c>
      <c r="F291" s="166" t="s">
        <v>158</v>
      </c>
      <c r="H291" s="167">
        <v>515.70000000000005</v>
      </c>
      <c r="L291" s="164"/>
      <c r="M291" s="168"/>
      <c r="N291" s="169"/>
      <c r="O291" s="169"/>
      <c r="P291" s="169"/>
      <c r="Q291" s="169"/>
      <c r="R291" s="169"/>
      <c r="S291" s="169"/>
      <c r="T291" s="170"/>
      <c r="AT291" s="165" t="s">
        <v>156</v>
      </c>
      <c r="AU291" s="165" t="s">
        <v>89</v>
      </c>
      <c r="AV291" s="14" t="s">
        <v>154</v>
      </c>
      <c r="AW291" s="14" t="s">
        <v>36</v>
      </c>
      <c r="AX291" s="14" t="s">
        <v>87</v>
      </c>
      <c r="AY291" s="165" t="s">
        <v>147</v>
      </c>
    </row>
    <row r="292" spans="1:65" s="2" customFormat="1" ht="16.5" customHeight="1" x14ac:dyDescent="0.2">
      <c r="A292" s="31"/>
      <c r="B292" s="143"/>
      <c r="C292" s="144" t="s">
        <v>360</v>
      </c>
      <c r="D292" s="144" t="s">
        <v>149</v>
      </c>
      <c r="E292" s="145" t="s">
        <v>361</v>
      </c>
      <c r="F292" s="146" t="s">
        <v>362</v>
      </c>
      <c r="G292" s="147" t="s">
        <v>152</v>
      </c>
      <c r="H292" s="148">
        <v>515.70000000000005</v>
      </c>
      <c r="I292" s="149"/>
      <c r="J292" s="149">
        <f>ROUND(I292*H292,2)</f>
        <v>0</v>
      </c>
      <c r="K292" s="146" t="s">
        <v>153</v>
      </c>
      <c r="L292" s="32"/>
      <c r="M292" s="150" t="s">
        <v>1</v>
      </c>
      <c r="N292" s="151" t="s">
        <v>45</v>
      </c>
      <c r="O292" s="152">
        <v>0.254</v>
      </c>
      <c r="P292" s="152">
        <f>O292*H292</f>
        <v>130.98780000000002</v>
      </c>
      <c r="Q292" s="152">
        <v>0.18151999999999999</v>
      </c>
      <c r="R292" s="152">
        <f>Q292*H292</f>
        <v>93.609864000000002</v>
      </c>
      <c r="S292" s="152">
        <v>0</v>
      </c>
      <c r="T292" s="153">
        <f>S292*H292</f>
        <v>0</v>
      </c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R292" s="154" t="s">
        <v>154</v>
      </c>
      <c r="AT292" s="154" t="s">
        <v>149</v>
      </c>
      <c r="AU292" s="154" t="s">
        <v>89</v>
      </c>
      <c r="AY292" s="18" t="s">
        <v>147</v>
      </c>
      <c r="BE292" s="155">
        <f>IF(N292="základní",J292,0)</f>
        <v>0</v>
      </c>
      <c r="BF292" s="155">
        <f>IF(N292="snížená",J292,0)</f>
        <v>0</v>
      </c>
      <c r="BG292" s="155">
        <f>IF(N292="zákl. přenesená",J292,0)</f>
        <v>0</v>
      </c>
      <c r="BH292" s="155">
        <f>IF(N292="sníž. přenesená",J292,0)</f>
        <v>0</v>
      </c>
      <c r="BI292" s="155">
        <f>IF(N292="nulová",J292,0)</f>
        <v>0</v>
      </c>
      <c r="BJ292" s="18" t="s">
        <v>87</v>
      </c>
      <c r="BK292" s="155">
        <f>ROUND(I292*H292,2)</f>
        <v>0</v>
      </c>
      <c r="BL292" s="18" t="s">
        <v>154</v>
      </c>
      <c r="BM292" s="154" t="s">
        <v>363</v>
      </c>
    </row>
    <row r="293" spans="1:65" s="13" customFormat="1" x14ac:dyDescent="0.2">
      <c r="B293" s="156"/>
      <c r="D293" s="157" t="s">
        <v>156</v>
      </c>
      <c r="E293" s="158" t="s">
        <v>1</v>
      </c>
      <c r="F293" s="159" t="s">
        <v>273</v>
      </c>
      <c r="H293" s="160">
        <v>515.70000000000005</v>
      </c>
      <c r="L293" s="156"/>
      <c r="M293" s="161"/>
      <c r="N293" s="162"/>
      <c r="O293" s="162"/>
      <c r="P293" s="162"/>
      <c r="Q293" s="162"/>
      <c r="R293" s="162"/>
      <c r="S293" s="162"/>
      <c r="T293" s="163"/>
      <c r="AT293" s="158" t="s">
        <v>156</v>
      </c>
      <c r="AU293" s="158" t="s">
        <v>89</v>
      </c>
      <c r="AV293" s="13" t="s">
        <v>89</v>
      </c>
      <c r="AW293" s="13" t="s">
        <v>36</v>
      </c>
      <c r="AX293" s="13" t="s">
        <v>80</v>
      </c>
      <c r="AY293" s="158" t="s">
        <v>147</v>
      </c>
    </row>
    <row r="294" spans="1:65" s="14" customFormat="1" x14ac:dyDescent="0.2">
      <c r="B294" s="164"/>
      <c r="D294" s="157" t="s">
        <v>156</v>
      </c>
      <c r="E294" s="165" t="s">
        <v>1</v>
      </c>
      <c r="F294" s="166" t="s">
        <v>158</v>
      </c>
      <c r="H294" s="167">
        <v>515.70000000000005</v>
      </c>
      <c r="L294" s="164"/>
      <c r="M294" s="168"/>
      <c r="N294" s="169"/>
      <c r="O294" s="169"/>
      <c r="P294" s="169"/>
      <c r="Q294" s="169"/>
      <c r="R294" s="169"/>
      <c r="S294" s="169"/>
      <c r="T294" s="170"/>
      <c r="AT294" s="165" t="s">
        <v>156</v>
      </c>
      <c r="AU294" s="165" t="s">
        <v>89</v>
      </c>
      <c r="AV294" s="14" t="s">
        <v>154</v>
      </c>
      <c r="AW294" s="14" t="s">
        <v>36</v>
      </c>
      <c r="AX294" s="14" t="s">
        <v>87</v>
      </c>
      <c r="AY294" s="165" t="s">
        <v>147</v>
      </c>
    </row>
    <row r="295" spans="1:65" s="2" customFormat="1" ht="16.5" customHeight="1" x14ac:dyDescent="0.2">
      <c r="A295" s="31"/>
      <c r="B295" s="143"/>
      <c r="C295" s="144" t="s">
        <v>364</v>
      </c>
      <c r="D295" s="144" t="s">
        <v>149</v>
      </c>
      <c r="E295" s="145" t="s">
        <v>365</v>
      </c>
      <c r="F295" s="146" t="s">
        <v>366</v>
      </c>
      <c r="G295" s="147" t="s">
        <v>152</v>
      </c>
      <c r="H295" s="148">
        <v>6.1</v>
      </c>
      <c r="I295" s="149"/>
      <c r="J295" s="149">
        <f>ROUND(I295*H295,2)</f>
        <v>0</v>
      </c>
      <c r="K295" s="146" t="s">
        <v>153</v>
      </c>
      <c r="L295" s="32"/>
      <c r="M295" s="150" t="s">
        <v>1</v>
      </c>
      <c r="N295" s="151" t="s">
        <v>45</v>
      </c>
      <c r="O295" s="152">
        <v>0.19800000000000001</v>
      </c>
      <c r="P295" s="152">
        <f>O295*H295</f>
        <v>1.2078</v>
      </c>
      <c r="Q295" s="152">
        <v>7.3440000000000005E-2</v>
      </c>
      <c r="R295" s="152">
        <f>Q295*H295</f>
        <v>0.44798399999999999</v>
      </c>
      <c r="S295" s="152">
        <v>0</v>
      </c>
      <c r="T295" s="153">
        <f>S295*H295</f>
        <v>0</v>
      </c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R295" s="154" t="s">
        <v>154</v>
      </c>
      <c r="AT295" s="154" t="s">
        <v>149</v>
      </c>
      <c r="AU295" s="154" t="s">
        <v>89</v>
      </c>
      <c r="AY295" s="18" t="s">
        <v>147</v>
      </c>
      <c r="BE295" s="155">
        <f>IF(N295="základní",J295,0)</f>
        <v>0</v>
      </c>
      <c r="BF295" s="155">
        <f>IF(N295="snížená",J295,0)</f>
        <v>0</v>
      </c>
      <c r="BG295" s="155">
        <f>IF(N295="zákl. přenesená",J295,0)</f>
        <v>0</v>
      </c>
      <c r="BH295" s="155">
        <f>IF(N295="sníž. přenesená",J295,0)</f>
        <v>0</v>
      </c>
      <c r="BI295" s="155">
        <f>IF(N295="nulová",J295,0)</f>
        <v>0</v>
      </c>
      <c r="BJ295" s="18" t="s">
        <v>87</v>
      </c>
      <c r="BK295" s="155">
        <f>ROUND(I295*H295,2)</f>
        <v>0</v>
      </c>
      <c r="BL295" s="18" t="s">
        <v>154</v>
      </c>
      <c r="BM295" s="154" t="s">
        <v>367</v>
      </c>
    </row>
    <row r="296" spans="1:65" s="13" customFormat="1" x14ac:dyDescent="0.2">
      <c r="B296" s="156"/>
      <c r="D296" s="157" t="s">
        <v>156</v>
      </c>
      <c r="E296" s="158" t="s">
        <v>1</v>
      </c>
      <c r="F296" s="159" t="s">
        <v>355</v>
      </c>
      <c r="H296" s="160">
        <v>6.1</v>
      </c>
      <c r="L296" s="156"/>
      <c r="M296" s="161"/>
      <c r="N296" s="162"/>
      <c r="O296" s="162"/>
      <c r="P296" s="162"/>
      <c r="Q296" s="162"/>
      <c r="R296" s="162"/>
      <c r="S296" s="162"/>
      <c r="T296" s="163"/>
      <c r="AT296" s="158" t="s">
        <v>156</v>
      </c>
      <c r="AU296" s="158" t="s">
        <v>89</v>
      </c>
      <c r="AV296" s="13" t="s">
        <v>89</v>
      </c>
      <c r="AW296" s="13" t="s">
        <v>36</v>
      </c>
      <c r="AX296" s="13" t="s">
        <v>80</v>
      </c>
      <c r="AY296" s="158" t="s">
        <v>147</v>
      </c>
    </row>
    <row r="297" spans="1:65" s="14" customFormat="1" x14ac:dyDescent="0.2">
      <c r="B297" s="164"/>
      <c r="D297" s="157" t="s">
        <v>156</v>
      </c>
      <c r="E297" s="165" t="s">
        <v>1</v>
      </c>
      <c r="F297" s="166" t="s">
        <v>158</v>
      </c>
      <c r="H297" s="167">
        <v>6.1</v>
      </c>
      <c r="L297" s="164"/>
      <c r="M297" s="168"/>
      <c r="N297" s="169"/>
      <c r="O297" s="169"/>
      <c r="P297" s="169"/>
      <c r="Q297" s="169"/>
      <c r="R297" s="169"/>
      <c r="S297" s="169"/>
      <c r="T297" s="170"/>
      <c r="AT297" s="165" t="s">
        <v>156</v>
      </c>
      <c r="AU297" s="165" t="s">
        <v>89</v>
      </c>
      <c r="AV297" s="14" t="s">
        <v>154</v>
      </c>
      <c r="AW297" s="14" t="s">
        <v>36</v>
      </c>
      <c r="AX297" s="14" t="s">
        <v>87</v>
      </c>
      <c r="AY297" s="165" t="s">
        <v>147</v>
      </c>
    </row>
    <row r="298" spans="1:65" s="2" customFormat="1" ht="16.5" customHeight="1" x14ac:dyDescent="0.2">
      <c r="A298" s="31"/>
      <c r="B298" s="143"/>
      <c r="C298" s="144" t="s">
        <v>368</v>
      </c>
      <c r="D298" s="144" t="s">
        <v>149</v>
      </c>
      <c r="E298" s="145" t="s">
        <v>369</v>
      </c>
      <c r="F298" s="146" t="s">
        <v>370</v>
      </c>
      <c r="G298" s="147" t="s">
        <v>152</v>
      </c>
      <c r="H298" s="148">
        <v>37.97</v>
      </c>
      <c r="I298" s="149"/>
      <c r="J298" s="149">
        <f>ROUND(I298*H298,2)</f>
        <v>0</v>
      </c>
      <c r="K298" s="146" t="s">
        <v>153</v>
      </c>
      <c r="L298" s="32"/>
      <c r="M298" s="150" t="s">
        <v>1</v>
      </c>
      <c r="N298" s="151" t="s">
        <v>45</v>
      </c>
      <c r="O298" s="152">
        <v>0.77800000000000002</v>
      </c>
      <c r="P298" s="152">
        <f>O298*H298</f>
        <v>29.540659999999999</v>
      </c>
      <c r="Q298" s="152">
        <v>8.4250000000000005E-2</v>
      </c>
      <c r="R298" s="152">
        <f>Q298*H298</f>
        <v>3.1989725</v>
      </c>
      <c r="S298" s="152">
        <v>0</v>
      </c>
      <c r="T298" s="153">
        <f>S298*H298</f>
        <v>0</v>
      </c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R298" s="154" t="s">
        <v>154</v>
      </c>
      <c r="AT298" s="154" t="s">
        <v>149</v>
      </c>
      <c r="AU298" s="154" t="s">
        <v>89</v>
      </c>
      <c r="AY298" s="18" t="s">
        <v>147</v>
      </c>
      <c r="BE298" s="155">
        <f>IF(N298="základní",J298,0)</f>
        <v>0</v>
      </c>
      <c r="BF298" s="155">
        <f>IF(N298="snížená",J298,0)</f>
        <v>0</v>
      </c>
      <c r="BG298" s="155">
        <f>IF(N298="zákl. přenesená",J298,0)</f>
        <v>0</v>
      </c>
      <c r="BH298" s="155">
        <f>IF(N298="sníž. přenesená",J298,0)</f>
        <v>0</v>
      </c>
      <c r="BI298" s="155">
        <f>IF(N298="nulová",J298,0)</f>
        <v>0</v>
      </c>
      <c r="BJ298" s="18" t="s">
        <v>87</v>
      </c>
      <c r="BK298" s="155">
        <f>ROUND(I298*H298,2)</f>
        <v>0</v>
      </c>
      <c r="BL298" s="18" t="s">
        <v>154</v>
      </c>
      <c r="BM298" s="154" t="s">
        <v>371</v>
      </c>
    </row>
    <row r="299" spans="1:65" s="13" customFormat="1" x14ac:dyDescent="0.2">
      <c r="B299" s="156"/>
      <c r="D299" s="157" t="s">
        <v>156</v>
      </c>
      <c r="E299" s="158" t="s">
        <v>1</v>
      </c>
      <c r="F299" s="159" t="s">
        <v>275</v>
      </c>
      <c r="H299" s="160">
        <v>5.67</v>
      </c>
      <c r="L299" s="156"/>
      <c r="M299" s="161"/>
      <c r="N299" s="162"/>
      <c r="O299" s="162"/>
      <c r="P299" s="162"/>
      <c r="Q299" s="162"/>
      <c r="R299" s="162"/>
      <c r="S299" s="162"/>
      <c r="T299" s="163"/>
      <c r="AT299" s="158" t="s">
        <v>156</v>
      </c>
      <c r="AU299" s="158" t="s">
        <v>89</v>
      </c>
      <c r="AV299" s="13" t="s">
        <v>89</v>
      </c>
      <c r="AW299" s="13" t="s">
        <v>36</v>
      </c>
      <c r="AX299" s="13" t="s">
        <v>80</v>
      </c>
      <c r="AY299" s="158" t="s">
        <v>147</v>
      </c>
    </row>
    <row r="300" spans="1:65" s="13" customFormat="1" x14ac:dyDescent="0.2">
      <c r="B300" s="156"/>
      <c r="D300" s="157" t="s">
        <v>156</v>
      </c>
      <c r="E300" s="158" t="s">
        <v>1</v>
      </c>
      <c r="F300" s="159" t="s">
        <v>276</v>
      </c>
      <c r="H300" s="160">
        <v>32.299999999999997</v>
      </c>
      <c r="L300" s="156"/>
      <c r="M300" s="161"/>
      <c r="N300" s="162"/>
      <c r="O300" s="162"/>
      <c r="P300" s="162"/>
      <c r="Q300" s="162"/>
      <c r="R300" s="162"/>
      <c r="S300" s="162"/>
      <c r="T300" s="163"/>
      <c r="AT300" s="158" t="s">
        <v>156</v>
      </c>
      <c r="AU300" s="158" t="s">
        <v>89</v>
      </c>
      <c r="AV300" s="13" t="s">
        <v>89</v>
      </c>
      <c r="AW300" s="13" t="s">
        <v>36</v>
      </c>
      <c r="AX300" s="13" t="s">
        <v>80</v>
      </c>
      <c r="AY300" s="158" t="s">
        <v>147</v>
      </c>
    </row>
    <row r="301" spans="1:65" s="14" customFormat="1" x14ac:dyDescent="0.2">
      <c r="B301" s="164"/>
      <c r="D301" s="157" t="s">
        <v>156</v>
      </c>
      <c r="E301" s="165" t="s">
        <v>1</v>
      </c>
      <c r="F301" s="166" t="s">
        <v>158</v>
      </c>
      <c r="H301" s="167">
        <v>37.97</v>
      </c>
      <c r="L301" s="164"/>
      <c r="M301" s="168"/>
      <c r="N301" s="169"/>
      <c r="O301" s="169"/>
      <c r="P301" s="169"/>
      <c r="Q301" s="169"/>
      <c r="R301" s="169"/>
      <c r="S301" s="169"/>
      <c r="T301" s="170"/>
      <c r="AT301" s="165" t="s">
        <v>156</v>
      </c>
      <c r="AU301" s="165" t="s">
        <v>89</v>
      </c>
      <c r="AV301" s="14" t="s">
        <v>154</v>
      </c>
      <c r="AW301" s="14" t="s">
        <v>36</v>
      </c>
      <c r="AX301" s="14" t="s">
        <v>87</v>
      </c>
      <c r="AY301" s="165" t="s">
        <v>147</v>
      </c>
    </row>
    <row r="302" spans="1:65" s="2" customFormat="1" ht="16.5" customHeight="1" x14ac:dyDescent="0.2">
      <c r="A302" s="31"/>
      <c r="B302" s="143"/>
      <c r="C302" s="187" t="s">
        <v>372</v>
      </c>
      <c r="D302" s="187" t="s">
        <v>262</v>
      </c>
      <c r="E302" s="188" t="s">
        <v>373</v>
      </c>
      <c r="F302" s="189" t="s">
        <v>374</v>
      </c>
      <c r="G302" s="190" t="s">
        <v>152</v>
      </c>
      <c r="H302" s="191">
        <v>41.767000000000003</v>
      </c>
      <c r="I302" s="192"/>
      <c r="J302" s="192">
        <f>ROUND(I302*H302,2)</f>
        <v>0</v>
      </c>
      <c r="K302" s="189" t="s">
        <v>265</v>
      </c>
      <c r="L302" s="193"/>
      <c r="M302" s="194" t="s">
        <v>1</v>
      </c>
      <c r="N302" s="195" t="s">
        <v>45</v>
      </c>
      <c r="O302" s="152">
        <v>0</v>
      </c>
      <c r="P302" s="152">
        <f>O302*H302</f>
        <v>0</v>
      </c>
      <c r="Q302" s="152">
        <v>0.13</v>
      </c>
      <c r="R302" s="152">
        <f>Q302*H302</f>
        <v>5.4297100000000009</v>
      </c>
      <c r="S302" s="152">
        <v>0</v>
      </c>
      <c r="T302" s="153">
        <f>S302*H302</f>
        <v>0</v>
      </c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R302" s="154" t="s">
        <v>186</v>
      </c>
      <c r="AT302" s="154" t="s">
        <v>262</v>
      </c>
      <c r="AU302" s="154" t="s">
        <v>89</v>
      </c>
      <c r="AY302" s="18" t="s">
        <v>147</v>
      </c>
      <c r="BE302" s="155">
        <f>IF(N302="základní",J302,0)</f>
        <v>0</v>
      </c>
      <c r="BF302" s="155">
        <f>IF(N302="snížená",J302,0)</f>
        <v>0</v>
      </c>
      <c r="BG302" s="155">
        <f>IF(N302="zákl. přenesená",J302,0)</f>
        <v>0</v>
      </c>
      <c r="BH302" s="155">
        <f>IF(N302="sníž. přenesená",J302,0)</f>
        <v>0</v>
      </c>
      <c r="BI302" s="155">
        <f>IF(N302="nulová",J302,0)</f>
        <v>0</v>
      </c>
      <c r="BJ302" s="18" t="s">
        <v>87</v>
      </c>
      <c r="BK302" s="155">
        <f>ROUND(I302*H302,2)</f>
        <v>0</v>
      </c>
      <c r="BL302" s="18" t="s">
        <v>154</v>
      </c>
      <c r="BM302" s="154" t="s">
        <v>375</v>
      </c>
    </row>
    <row r="303" spans="1:65" s="13" customFormat="1" x14ac:dyDescent="0.2">
      <c r="B303" s="156"/>
      <c r="D303" s="157" t="s">
        <v>156</v>
      </c>
      <c r="F303" s="159" t="s">
        <v>376</v>
      </c>
      <c r="H303" s="160">
        <v>41.767000000000003</v>
      </c>
      <c r="L303" s="156"/>
      <c r="M303" s="161"/>
      <c r="N303" s="162"/>
      <c r="O303" s="162"/>
      <c r="P303" s="162"/>
      <c r="Q303" s="162"/>
      <c r="R303" s="162"/>
      <c r="S303" s="162"/>
      <c r="T303" s="163"/>
      <c r="AT303" s="158" t="s">
        <v>156</v>
      </c>
      <c r="AU303" s="158" t="s">
        <v>89</v>
      </c>
      <c r="AV303" s="13" t="s">
        <v>89</v>
      </c>
      <c r="AW303" s="13" t="s">
        <v>3</v>
      </c>
      <c r="AX303" s="13" t="s">
        <v>87</v>
      </c>
      <c r="AY303" s="158" t="s">
        <v>147</v>
      </c>
    </row>
    <row r="304" spans="1:65" s="2" customFormat="1" ht="16.5" customHeight="1" x14ac:dyDescent="0.2">
      <c r="A304" s="31"/>
      <c r="B304" s="143"/>
      <c r="C304" s="144" t="s">
        <v>377</v>
      </c>
      <c r="D304" s="144" t="s">
        <v>149</v>
      </c>
      <c r="E304" s="145" t="s">
        <v>378</v>
      </c>
      <c r="F304" s="146" t="s">
        <v>379</v>
      </c>
      <c r="G304" s="147" t="s">
        <v>152</v>
      </c>
      <c r="H304" s="148">
        <v>165.31700000000001</v>
      </c>
      <c r="I304" s="149"/>
      <c r="J304" s="149">
        <f>ROUND(I304*H304,2)</f>
        <v>0</v>
      </c>
      <c r="K304" s="146" t="s">
        <v>153</v>
      </c>
      <c r="L304" s="32"/>
      <c r="M304" s="150" t="s">
        <v>1</v>
      </c>
      <c r="N304" s="151" t="s">
        <v>45</v>
      </c>
      <c r="O304" s="152">
        <v>0.627</v>
      </c>
      <c r="P304" s="152">
        <f>O304*H304</f>
        <v>103.65375900000001</v>
      </c>
      <c r="Q304" s="152">
        <v>0.10362</v>
      </c>
      <c r="R304" s="152">
        <f>Q304*H304</f>
        <v>17.130147540000003</v>
      </c>
      <c r="S304" s="152">
        <v>0</v>
      </c>
      <c r="T304" s="153">
        <f>S304*H304</f>
        <v>0</v>
      </c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R304" s="154" t="s">
        <v>154</v>
      </c>
      <c r="AT304" s="154" t="s">
        <v>149</v>
      </c>
      <c r="AU304" s="154" t="s">
        <v>89</v>
      </c>
      <c r="AY304" s="18" t="s">
        <v>147</v>
      </c>
      <c r="BE304" s="155">
        <f>IF(N304="základní",J304,0)</f>
        <v>0</v>
      </c>
      <c r="BF304" s="155">
        <f>IF(N304="snížená",J304,0)</f>
        <v>0</v>
      </c>
      <c r="BG304" s="155">
        <f>IF(N304="zákl. přenesená",J304,0)</f>
        <v>0</v>
      </c>
      <c r="BH304" s="155">
        <f>IF(N304="sníž. přenesená",J304,0)</f>
        <v>0</v>
      </c>
      <c r="BI304" s="155">
        <f>IF(N304="nulová",J304,0)</f>
        <v>0</v>
      </c>
      <c r="BJ304" s="18" t="s">
        <v>87</v>
      </c>
      <c r="BK304" s="155">
        <f>ROUND(I304*H304,2)</f>
        <v>0</v>
      </c>
      <c r="BL304" s="18" t="s">
        <v>154</v>
      </c>
      <c r="BM304" s="154" t="s">
        <v>380</v>
      </c>
    </row>
    <row r="305" spans="1:65" s="13" customFormat="1" x14ac:dyDescent="0.2">
      <c r="B305" s="156"/>
      <c r="D305" s="157" t="s">
        <v>156</v>
      </c>
      <c r="E305" s="158" t="s">
        <v>1</v>
      </c>
      <c r="F305" s="159" t="s">
        <v>274</v>
      </c>
      <c r="H305" s="160">
        <v>165.31700000000001</v>
      </c>
      <c r="L305" s="156"/>
      <c r="M305" s="161"/>
      <c r="N305" s="162"/>
      <c r="O305" s="162"/>
      <c r="P305" s="162"/>
      <c r="Q305" s="162"/>
      <c r="R305" s="162"/>
      <c r="S305" s="162"/>
      <c r="T305" s="163"/>
      <c r="AT305" s="158" t="s">
        <v>156</v>
      </c>
      <c r="AU305" s="158" t="s">
        <v>89</v>
      </c>
      <c r="AV305" s="13" t="s">
        <v>89</v>
      </c>
      <c r="AW305" s="13" t="s">
        <v>36</v>
      </c>
      <c r="AX305" s="13" t="s">
        <v>80</v>
      </c>
      <c r="AY305" s="158" t="s">
        <v>147</v>
      </c>
    </row>
    <row r="306" spans="1:65" s="14" customFormat="1" x14ac:dyDescent="0.2">
      <c r="B306" s="164"/>
      <c r="D306" s="157" t="s">
        <v>156</v>
      </c>
      <c r="E306" s="165" t="s">
        <v>1</v>
      </c>
      <c r="F306" s="166" t="s">
        <v>158</v>
      </c>
      <c r="H306" s="167">
        <v>165.31700000000001</v>
      </c>
      <c r="L306" s="164"/>
      <c r="M306" s="168"/>
      <c r="N306" s="169"/>
      <c r="O306" s="169"/>
      <c r="P306" s="169"/>
      <c r="Q306" s="169"/>
      <c r="R306" s="169"/>
      <c r="S306" s="169"/>
      <c r="T306" s="170"/>
      <c r="AT306" s="165" t="s">
        <v>156</v>
      </c>
      <c r="AU306" s="165" t="s">
        <v>89</v>
      </c>
      <c r="AV306" s="14" t="s">
        <v>154</v>
      </c>
      <c r="AW306" s="14" t="s">
        <v>36</v>
      </c>
      <c r="AX306" s="14" t="s">
        <v>87</v>
      </c>
      <c r="AY306" s="165" t="s">
        <v>147</v>
      </c>
    </row>
    <row r="307" spans="1:65" s="2" customFormat="1" ht="16.5" customHeight="1" x14ac:dyDescent="0.2">
      <c r="A307" s="31"/>
      <c r="B307" s="143"/>
      <c r="C307" s="187" t="s">
        <v>381</v>
      </c>
      <c r="D307" s="187" t="s">
        <v>262</v>
      </c>
      <c r="E307" s="188" t="s">
        <v>382</v>
      </c>
      <c r="F307" s="189" t="s">
        <v>383</v>
      </c>
      <c r="G307" s="190" t="s">
        <v>152</v>
      </c>
      <c r="H307" s="191">
        <v>181.84899999999999</v>
      </c>
      <c r="I307" s="192"/>
      <c r="J307" s="192">
        <f>ROUND(I307*H307,2)</f>
        <v>0</v>
      </c>
      <c r="K307" s="189" t="s">
        <v>265</v>
      </c>
      <c r="L307" s="193"/>
      <c r="M307" s="194" t="s">
        <v>1</v>
      </c>
      <c r="N307" s="195" t="s">
        <v>45</v>
      </c>
      <c r="O307" s="152">
        <v>0</v>
      </c>
      <c r="P307" s="152">
        <f>O307*H307</f>
        <v>0</v>
      </c>
      <c r="Q307" s="152">
        <v>0.16500000000000001</v>
      </c>
      <c r="R307" s="152">
        <f>Q307*H307</f>
        <v>30.005085000000001</v>
      </c>
      <c r="S307" s="152">
        <v>0</v>
      </c>
      <c r="T307" s="153">
        <f>S307*H307</f>
        <v>0</v>
      </c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R307" s="154" t="s">
        <v>186</v>
      </c>
      <c r="AT307" s="154" t="s">
        <v>262</v>
      </c>
      <c r="AU307" s="154" t="s">
        <v>89</v>
      </c>
      <c r="AY307" s="18" t="s">
        <v>147</v>
      </c>
      <c r="BE307" s="155">
        <f>IF(N307="základní",J307,0)</f>
        <v>0</v>
      </c>
      <c r="BF307" s="155">
        <f>IF(N307="snížená",J307,0)</f>
        <v>0</v>
      </c>
      <c r="BG307" s="155">
        <f>IF(N307="zákl. přenesená",J307,0)</f>
        <v>0</v>
      </c>
      <c r="BH307" s="155">
        <f>IF(N307="sníž. přenesená",J307,0)</f>
        <v>0</v>
      </c>
      <c r="BI307" s="155">
        <f>IF(N307="nulová",J307,0)</f>
        <v>0</v>
      </c>
      <c r="BJ307" s="18" t="s">
        <v>87</v>
      </c>
      <c r="BK307" s="155">
        <f>ROUND(I307*H307,2)</f>
        <v>0</v>
      </c>
      <c r="BL307" s="18" t="s">
        <v>154</v>
      </c>
      <c r="BM307" s="154" t="s">
        <v>384</v>
      </c>
    </row>
    <row r="308" spans="1:65" s="13" customFormat="1" x14ac:dyDescent="0.2">
      <c r="B308" s="156"/>
      <c r="D308" s="157" t="s">
        <v>156</v>
      </c>
      <c r="F308" s="159" t="s">
        <v>385</v>
      </c>
      <c r="H308" s="160">
        <v>181.84899999999999</v>
      </c>
      <c r="L308" s="156"/>
      <c r="M308" s="161"/>
      <c r="N308" s="162"/>
      <c r="O308" s="162"/>
      <c r="P308" s="162"/>
      <c r="Q308" s="162"/>
      <c r="R308" s="162"/>
      <c r="S308" s="162"/>
      <c r="T308" s="163"/>
      <c r="AT308" s="158" t="s">
        <v>156</v>
      </c>
      <c r="AU308" s="158" t="s">
        <v>89</v>
      </c>
      <c r="AV308" s="13" t="s">
        <v>89</v>
      </c>
      <c r="AW308" s="13" t="s">
        <v>3</v>
      </c>
      <c r="AX308" s="13" t="s">
        <v>87</v>
      </c>
      <c r="AY308" s="158" t="s">
        <v>147</v>
      </c>
    </row>
    <row r="309" spans="1:65" s="2" customFormat="1" ht="16.5" customHeight="1" x14ac:dyDescent="0.2">
      <c r="A309" s="31"/>
      <c r="B309" s="143"/>
      <c r="C309" s="144" t="s">
        <v>386</v>
      </c>
      <c r="D309" s="144" t="s">
        <v>149</v>
      </c>
      <c r="E309" s="145" t="s">
        <v>387</v>
      </c>
      <c r="F309" s="146" t="s">
        <v>388</v>
      </c>
      <c r="G309" s="147" t="s">
        <v>183</v>
      </c>
      <c r="H309" s="148">
        <v>235.5</v>
      </c>
      <c r="I309" s="149"/>
      <c r="J309" s="149">
        <f>ROUND(I309*H309,2)</f>
        <v>0</v>
      </c>
      <c r="K309" s="146" t="s">
        <v>153</v>
      </c>
      <c r="L309" s="32"/>
      <c r="M309" s="150" t="s">
        <v>1</v>
      </c>
      <c r="N309" s="151" t="s">
        <v>45</v>
      </c>
      <c r="O309" s="152">
        <v>4.5999999999999999E-2</v>
      </c>
      <c r="P309" s="152">
        <f>O309*H309</f>
        <v>10.833</v>
      </c>
      <c r="Q309" s="152">
        <v>3.5999999999999999E-3</v>
      </c>
      <c r="R309" s="152">
        <f>Q309*H309</f>
        <v>0.8478</v>
      </c>
      <c r="S309" s="152">
        <v>0</v>
      </c>
      <c r="T309" s="153">
        <f>S309*H309</f>
        <v>0</v>
      </c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R309" s="154" t="s">
        <v>154</v>
      </c>
      <c r="AT309" s="154" t="s">
        <v>149</v>
      </c>
      <c r="AU309" s="154" t="s">
        <v>89</v>
      </c>
      <c r="AY309" s="18" t="s">
        <v>147</v>
      </c>
      <c r="BE309" s="155">
        <f>IF(N309="základní",J309,0)</f>
        <v>0</v>
      </c>
      <c r="BF309" s="155">
        <f>IF(N309="snížená",J309,0)</f>
        <v>0</v>
      </c>
      <c r="BG309" s="155">
        <f>IF(N309="zákl. přenesená",J309,0)</f>
        <v>0</v>
      </c>
      <c r="BH309" s="155">
        <f>IF(N309="sníž. přenesená",J309,0)</f>
        <v>0</v>
      </c>
      <c r="BI309" s="155">
        <f>IF(N309="nulová",J309,0)</f>
        <v>0</v>
      </c>
      <c r="BJ309" s="18" t="s">
        <v>87</v>
      </c>
      <c r="BK309" s="155">
        <f>ROUND(I309*H309,2)</f>
        <v>0</v>
      </c>
      <c r="BL309" s="18" t="s">
        <v>154</v>
      </c>
      <c r="BM309" s="154" t="s">
        <v>389</v>
      </c>
    </row>
    <row r="310" spans="1:65" s="2" customFormat="1" ht="16.5" customHeight="1" x14ac:dyDescent="0.2">
      <c r="A310" s="31"/>
      <c r="B310" s="143"/>
      <c r="C310" s="144" t="s">
        <v>390</v>
      </c>
      <c r="D310" s="144" t="s">
        <v>149</v>
      </c>
      <c r="E310" s="145" t="s">
        <v>391</v>
      </c>
      <c r="F310" s="146" t="s">
        <v>392</v>
      </c>
      <c r="G310" s="147" t="s">
        <v>152</v>
      </c>
      <c r="H310" s="148">
        <v>20</v>
      </c>
      <c r="I310" s="149"/>
      <c r="J310" s="149">
        <f>ROUND(I310*H310,2)</f>
        <v>0</v>
      </c>
      <c r="K310" s="146" t="s">
        <v>265</v>
      </c>
      <c r="L310" s="32"/>
      <c r="M310" s="150" t="s">
        <v>1</v>
      </c>
      <c r="N310" s="151" t="s">
        <v>45</v>
      </c>
      <c r="O310" s="152">
        <v>0</v>
      </c>
      <c r="P310" s="152">
        <f>O310*H310</f>
        <v>0</v>
      </c>
      <c r="Q310" s="152">
        <v>0</v>
      </c>
      <c r="R310" s="152">
        <f>Q310*H310</f>
        <v>0</v>
      </c>
      <c r="S310" s="152">
        <v>0</v>
      </c>
      <c r="T310" s="153">
        <f>S310*H310</f>
        <v>0</v>
      </c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R310" s="154" t="s">
        <v>154</v>
      </c>
      <c r="AT310" s="154" t="s">
        <v>149</v>
      </c>
      <c r="AU310" s="154" t="s">
        <v>89</v>
      </c>
      <c r="AY310" s="18" t="s">
        <v>147</v>
      </c>
      <c r="BE310" s="155">
        <f>IF(N310="základní",J310,0)</f>
        <v>0</v>
      </c>
      <c r="BF310" s="155">
        <f>IF(N310="snížená",J310,0)</f>
        <v>0</v>
      </c>
      <c r="BG310" s="155">
        <f>IF(N310="zákl. přenesená",J310,0)</f>
        <v>0</v>
      </c>
      <c r="BH310" s="155">
        <f>IF(N310="sníž. přenesená",J310,0)</f>
        <v>0</v>
      </c>
      <c r="BI310" s="155">
        <f>IF(N310="nulová",J310,0)</f>
        <v>0</v>
      </c>
      <c r="BJ310" s="18" t="s">
        <v>87</v>
      </c>
      <c r="BK310" s="155">
        <f>ROUND(I310*H310,2)</f>
        <v>0</v>
      </c>
      <c r="BL310" s="18" t="s">
        <v>154</v>
      </c>
      <c r="BM310" s="154" t="s">
        <v>393</v>
      </c>
    </row>
    <row r="311" spans="1:65" s="2" customFormat="1" ht="175.5" x14ac:dyDescent="0.2">
      <c r="A311" s="31"/>
      <c r="B311" s="32"/>
      <c r="C311" s="31"/>
      <c r="D311" s="157" t="s">
        <v>226</v>
      </c>
      <c r="E311" s="31"/>
      <c r="F311" s="184" t="s">
        <v>394</v>
      </c>
      <c r="G311" s="31"/>
      <c r="H311" s="31"/>
      <c r="I311" s="31"/>
      <c r="J311" s="31"/>
      <c r="K311" s="31"/>
      <c r="L311" s="32"/>
      <c r="M311" s="185"/>
      <c r="N311" s="186"/>
      <c r="O311" s="57"/>
      <c r="P311" s="57"/>
      <c r="Q311" s="57"/>
      <c r="R311" s="57"/>
      <c r="S311" s="57"/>
      <c r="T311" s="58"/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T311" s="18" t="s">
        <v>226</v>
      </c>
      <c r="AU311" s="18" t="s">
        <v>89</v>
      </c>
    </row>
    <row r="312" spans="1:65" s="13" customFormat="1" x14ac:dyDescent="0.2">
      <c r="B312" s="156"/>
      <c r="D312" s="157" t="s">
        <v>156</v>
      </c>
      <c r="E312" s="158" t="s">
        <v>1</v>
      </c>
      <c r="F312" s="159" t="s">
        <v>395</v>
      </c>
      <c r="H312" s="160">
        <v>20</v>
      </c>
      <c r="L312" s="156"/>
      <c r="M312" s="161"/>
      <c r="N312" s="162"/>
      <c r="O312" s="162"/>
      <c r="P312" s="162"/>
      <c r="Q312" s="162"/>
      <c r="R312" s="162"/>
      <c r="S312" s="162"/>
      <c r="T312" s="163"/>
      <c r="AT312" s="158" t="s">
        <v>156</v>
      </c>
      <c r="AU312" s="158" t="s">
        <v>89</v>
      </c>
      <c r="AV312" s="13" t="s">
        <v>89</v>
      </c>
      <c r="AW312" s="13" t="s">
        <v>36</v>
      </c>
      <c r="AX312" s="13" t="s">
        <v>80</v>
      </c>
      <c r="AY312" s="158" t="s">
        <v>147</v>
      </c>
    </row>
    <row r="313" spans="1:65" s="14" customFormat="1" x14ac:dyDescent="0.2">
      <c r="B313" s="164"/>
      <c r="D313" s="157" t="s">
        <v>156</v>
      </c>
      <c r="E313" s="165" t="s">
        <v>1</v>
      </c>
      <c r="F313" s="166" t="s">
        <v>158</v>
      </c>
      <c r="H313" s="167">
        <v>20</v>
      </c>
      <c r="L313" s="164"/>
      <c r="M313" s="168"/>
      <c r="N313" s="169"/>
      <c r="O313" s="169"/>
      <c r="P313" s="169"/>
      <c r="Q313" s="169"/>
      <c r="R313" s="169"/>
      <c r="S313" s="169"/>
      <c r="T313" s="170"/>
      <c r="AT313" s="165" t="s">
        <v>156</v>
      </c>
      <c r="AU313" s="165" t="s">
        <v>89</v>
      </c>
      <c r="AV313" s="14" t="s">
        <v>154</v>
      </c>
      <c r="AW313" s="14" t="s">
        <v>36</v>
      </c>
      <c r="AX313" s="14" t="s">
        <v>87</v>
      </c>
      <c r="AY313" s="165" t="s">
        <v>147</v>
      </c>
    </row>
    <row r="314" spans="1:65" s="12" customFormat="1" ht="22.9" customHeight="1" x14ac:dyDescent="0.2">
      <c r="B314" s="131"/>
      <c r="D314" s="132" t="s">
        <v>79</v>
      </c>
      <c r="E314" s="141" t="s">
        <v>176</v>
      </c>
      <c r="F314" s="141" t="s">
        <v>396</v>
      </c>
      <c r="J314" s="142">
        <f>BK314</f>
        <v>0</v>
      </c>
      <c r="L314" s="131"/>
      <c r="M314" s="135"/>
      <c r="N314" s="136"/>
      <c r="O314" s="136"/>
      <c r="P314" s="137">
        <f>SUM(P315:P330)</f>
        <v>2.939765</v>
      </c>
      <c r="Q314" s="136"/>
      <c r="R314" s="137">
        <f>SUM(R315:R330)</f>
        <v>2.1728302500000001</v>
      </c>
      <c r="S314" s="136"/>
      <c r="T314" s="138">
        <f>SUM(T315:T330)</f>
        <v>0</v>
      </c>
      <c r="AR314" s="132" t="s">
        <v>87</v>
      </c>
      <c r="AT314" s="139" t="s">
        <v>79</v>
      </c>
      <c r="AU314" s="139" t="s">
        <v>87</v>
      </c>
      <c r="AY314" s="132" t="s">
        <v>147</v>
      </c>
      <c r="BK314" s="140">
        <f>SUM(BK315:BK330)</f>
        <v>0</v>
      </c>
    </row>
    <row r="315" spans="1:65" s="2" customFormat="1" ht="16.5" customHeight="1" x14ac:dyDescent="0.2">
      <c r="A315" s="31"/>
      <c r="B315" s="143"/>
      <c r="C315" s="144" t="s">
        <v>397</v>
      </c>
      <c r="D315" s="144" t="s">
        <v>149</v>
      </c>
      <c r="E315" s="145" t="s">
        <v>398</v>
      </c>
      <c r="F315" s="146" t="s">
        <v>399</v>
      </c>
      <c r="G315" s="147" t="s">
        <v>189</v>
      </c>
      <c r="H315" s="148">
        <v>6.5000000000000002E-2</v>
      </c>
      <c r="I315" s="149"/>
      <c r="J315" s="149">
        <f>ROUND(I315*H315,2)</f>
        <v>0</v>
      </c>
      <c r="K315" s="146" t="s">
        <v>153</v>
      </c>
      <c r="L315" s="32"/>
      <c r="M315" s="150" t="s">
        <v>1</v>
      </c>
      <c r="N315" s="151" t="s">
        <v>45</v>
      </c>
      <c r="O315" s="152">
        <v>3.2130000000000001</v>
      </c>
      <c r="P315" s="152">
        <f>O315*H315</f>
        <v>0.208845</v>
      </c>
      <c r="Q315" s="152">
        <v>2.45329</v>
      </c>
      <c r="R315" s="152">
        <f>Q315*H315</f>
        <v>0.15946384999999999</v>
      </c>
      <c r="S315" s="152">
        <v>0</v>
      </c>
      <c r="T315" s="153">
        <f>S315*H315</f>
        <v>0</v>
      </c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R315" s="154" t="s">
        <v>154</v>
      </c>
      <c r="AT315" s="154" t="s">
        <v>149</v>
      </c>
      <c r="AU315" s="154" t="s">
        <v>89</v>
      </c>
      <c r="AY315" s="18" t="s">
        <v>147</v>
      </c>
      <c r="BE315" s="155">
        <f>IF(N315="základní",J315,0)</f>
        <v>0</v>
      </c>
      <c r="BF315" s="155">
        <f>IF(N315="snížená",J315,0)</f>
        <v>0</v>
      </c>
      <c r="BG315" s="155">
        <f>IF(N315="zákl. přenesená",J315,0)</f>
        <v>0</v>
      </c>
      <c r="BH315" s="155">
        <f>IF(N315="sníž. přenesená",J315,0)</f>
        <v>0</v>
      </c>
      <c r="BI315" s="155">
        <f>IF(N315="nulová",J315,0)</f>
        <v>0</v>
      </c>
      <c r="BJ315" s="18" t="s">
        <v>87</v>
      </c>
      <c r="BK315" s="155">
        <f>ROUND(I315*H315,2)</f>
        <v>0</v>
      </c>
      <c r="BL315" s="18" t="s">
        <v>154</v>
      </c>
      <c r="BM315" s="154" t="s">
        <v>400</v>
      </c>
    </row>
    <row r="316" spans="1:65" s="13" customFormat="1" x14ac:dyDescent="0.2">
      <c r="B316" s="156"/>
      <c r="D316" s="157" t="s">
        <v>156</v>
      </c>
      <c r="E316" s="158" t="s">
        <v>1</v>
      </c>
      <c r="F316" s="159" t="s">
        <v>401</v>
      </c>
      <c r="H316" s="160">
        <v>6.5000000000000002E-2</v>
      </c>
      <c r="L316" s="156"/>
      <c r="M316" s="161"/>
      <c r="N316" s="162"/>
      <c r="O316" s="162"/>
      <c r="P316" s="162"/>
      <c r="Q316" s="162"/>
      <c r="R316" s="162"/>
      <c r="S316" s="162"/>
      <c r="T316" s="163"/>
      <c r="AT316" s="158" t="s">
        <v>156</v>
      </c>
      <c r="AU316" s="158" t="s">
        <v>89</v>
      </c>
      <c r="AV316" s="13" t="s">
        <v>89</v>
      </c>
      <c r="AW316" s="13" t="s">
        <v>36</v>
      </c>
      <c r="AX316" s="13" t="s">
        <v>80</v>
      </c>
      <c r="AY316" s="158" t="s">
        <v>147</v>
      </c>
    </row>
    <row r="317" spans="1:65" s="14" customFormat="1" x14ac:dyDescent="0.2">
      <c r="B317" s="164"/>
      <c r="D317" s="157" t="s">
        <v>156</v>
      </c>
      <c r="E317" s="165" t="s">
        <v>1</v>
      </c>
      <c r="F317" s="166" t="s">
        <v>158</v>
      </c>
      <c r="H317" s="167">
        <v>6.5000000000000002E-2</v>
      </c>
      <c r="L317" s="164"/>
      <c r="M317" s="168"/>
      <c r="N317" s="169"/>
      <c r="O317" s="169"/>
      <c r="P317" s="169"/>
      <c r="Q317" s="169"/>
      <c r="R317" s="169"/>
      <c r="S317" s="169"/>
      <c r="T317" s="170"/>
      <c r="AT317" s="165" t="s">
        <v>156</v>
      </c>
      <c r="AU317" s="165" t="s">
        <v>89</v>
      </c>
      <c r="AV317" s="14" t="s">
        <v>154</v>
      </c>
      <c r="AW317" s="14" t="s">
        <v>36</v>
      </c>
      <c r="AX317" s="14" t="s">
        <v>87</v>
      </c>
      <c r="AY317" s="165" t="s">
        <v>147</v>
      </c>
    </row>
    <row r="318" spans="1:65" s="2" customFormat="1" ht="16.5" customHeight="1" x14ac:dyDescent="0.2">
      <c r="A318" s="31"/>
      <c r="B318" s="143"/>
      <c r="C318" s="144" t="s">
        <v>402</v>
      </c>
      <c r="D318" s="144" t="s">
        <v>149</v>
      </c>
      <c r="E318" s="145" t="s">
        <v>403</v>
      </c>
      <c r="F318" s="146" t="s">
        <v>404</v>
      </c>
      <c r="G318" s="147" t="s">
        <v>189</v>
      </c>
      <c r="H318" s="148">
        <v>0.15</v>
      </c>
      <c r="I318" s="149"/>
      <c r="J318" s="149">
        <f>ROUND(I318*H318,2)</f>
        <v>0</v>
      </c>
      <c r="K318" s="146" t="s">
        <v>153</v>
      </c>
      <c r="L318" s="32"/>
      <c r="M318" s="150" t="s">
        <v>1</v>
      </c>
      <c r="N318" s="151" t="s">
        <v>45</v>
      </c>
      <c r="O318" s="152">
        <v>2.3170000000000002</v>
      </c>
      <c r="P318" s="152">
        <f>O318*H318</f>
        <v>0.34755000000000003</v>
      </c>
      <c r="Q318" s="152">
        <v>2.2563399999999998</v>
      </c>
      <c r="R318" s="152">
        <f>Q318*H318</f>
        <v>0.33845099999999995</v>
      </c>
      <c r="S318" s="152">
        <v>0</v>
      </c>
      <c r="T318" s="153">
        <f>S318*H318</f>
        <v>0</v>
      </c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R318" s="154" t="s">
        <v>154</v>
      </c>
      <c r="AT318" s="154" t="s">
        <v>149</v>
      </c>
      <c r="AU318" s="154" t="s">
        <v>89</v>
      </c>
      <c r="AY318" s="18" t="s">
        <v>147</v>
      </c>
      <c r="BE318" s="155">
        <f>IF(N318="základní",J318,0)</f>
        <v>0</v>
      </c>
      <c r="BF318" s="155">
        <f>IF(N318="snížená",J318,0)</f>
        <v>0</v>
      </c>
      <c r="BG318" s="155">
        <f>IF(N318="zákl. přenesená",J318,0)</f>
        <v>0</v>
      </c>
      <c r="BH318" s="155">
        <f>IF(N318="sníž. přenesená",J318,0)</f>
        <v>0</v>
      </c>
      <c r="BI318" s="155">
        <f>IF(N318="nulová",J318,0)</f>
        <v>0</v>
      </c>
      <c r="BJ318" s="18" t="s">
        <v>87</v>
      </c>
      <c r="BK318" s="155">
        <f>ROUND(I318*H318,2)</f>
        <v>0</v>
      </c>
      <c r="BL318" s="18" t="s">
        <v>154</v>
      </c>
      <c r="BM318" s="154" t="s">
        <v>405</v>
      </c>
    </row>
    <row r="319" spans="1:65" s="13" customFormat="1" x14ac:dyDescent="0.2">
      <c r="B319" s="156"/>
      <c r="D319" s="157" t="s">
        <v>156</v>
      </c>
      <c r="E319" s="158" t="s">
        <v>1</v>
      </c>
      <c r="F319" s="159" t="s">
        <v>406</v>
      </c>
      <c r="H319" s="160">
        <v>0.15</v>
      </c>
      <c r="L319" s="156"/>
      <c r="M319" s="161"/>
      <c r="N319" s="162"/>
      <c r="O319" s="162"/>
      <c r="P319" s="162"/>
      <c r="Q319" s="162"/>
      <c r="R319" s="162"/>
      <c r="S319" s="162"/>
      <c r="T319" s="163"/>
      <c r="AT319" s="158" t="s">
        <v>156</v>
      </c>
      <c r="AU319" s="158" t="s">
        <v>89</v>
      </c>
      <c r="AV319" s="13" t="s">
        <v>89</v>
      </c>
      <c r="AW319" s="13" t="s">
        <v>36</v>
      </c>
      <c r="AX319" s="13" t="s">
        <v>80</v>
      </c>
      <c r="AY319" s="158" t="s">
        <v>147</v>
      </c>
    </row>
    <row r="320" spans="1:65" s="14" customFormat="1" x14ac:dyDescent="0.2">
      <c r="B320" s="164"/>
      <c r="D320" s="157" t="s">
        <v>156</v>
      </c>
      <c r="E320" s="165" t="s">
        <v>1</v>
      </c>
      <c r="F320" s="166" t="s">
        <v>158</v>
      </c>
      <c r="H320" s="167">
        <v>0.15</v>
      </c>
      <c r="L320" s="164"/>
      <c r="M320" s="168"/>
      <c r="N320" s="169"/>
      <c r="O320" s="169"/>
      <c r="P320" s="169"/>
      <c r="Q320" s="169"/>
      <c r="R320" s="169"/>
      <c r="S320" s="169"/>
      <c r="T320" s="170"/>
      <c r="AT320" s="165" t="s">
        <v>156</v>
      </c>
      <c r="AU320" s="165" t="s">
        <v>89</v>
      </c>
      <c r="AV320" s="14" t="s">
        <v>154</v>
      </c>
      <c r="AW320" s="14" t="s">
        <v>36</v>
      </c>
      <c r="AX320" s="14" t="s">
        <v>87</v>
      </c>
      <c r="AY320" s="165" t="s">
        <v>147</v>
      </c>
    </row>
    <row r="321" spans="1:65" s="2" customFormat="1" ht="16.5" customHeight="1" x14ac:dyDescent="0.2">
      <c r="A321" s="31"/>
      <c r="B321" s="143"/>
      <c r="C321" s="144" t="s">
        <v>407</v>
      </c>
      <c r="D321" s="144" t="s">
        <v>149</v>
      </c>
      <c r="E321" s="145" t="s">
        <v>408</v>
      </c>
      <c r="F321" s="146" t="s">
        <v>409</v>
      </c>
      <c r="G321" s="147" t="s">
        <v>189</v>
      </c>
      <c r="H321" s="148">
        <v>6.5000000000000002E-2</v>
      </c>
      <c r="I321" s="149"/>
      <c r="J321" s="149">
        <f>ROUND(I321*H321,2)</f>
        <v>0</v>
      </c>
      <c r="K321" s="146" t="s">
        <v>153</v>
      </c>
      <c r="L321" s="32"/>
      <c r="M321" s="150" t="s">
        <v>1</v>
      </c>
      <c r="N321" s="151" t="s">
        <v>45</v>
      </c>
      <c r="O321" s="152">
        <v>0.82</v>
      </c>
      <c r="P321" s="152">
        <f>O321*H321</f>
        <v>5.33E-2</v>
      </c>
      <c r="Q321" s="152">
        <v>0</v>
      </c>
      <c r="R321" s="152">
        <f>Q321*H321</f>
        <v>0</v>
      </c>
      <c r="S321" s="152">
        <v>0</v>
      </c>
      <c r="T321" s="153">
        <f>S321*H321</f>
        <v>0</v>
      </c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R321" s="154" t="s">
        <v>154</v>
      </c>
      <c r="AT321" s="154" t="s">
        <v>149</v>
      </c>
      <c r="AU321" s="154" t="s">
        <v>89</v>
      </c>
      <c r="AY321" s="18" t="s">
        <v>147</v>
      </c>
      <c r="BE321" s="155">
        <f>IF(N321="základní",J321,0)</f>
        <v>0</v>
      </c>
      <c r="BF321" s="155">
        <f>IF(N321="snížená",J321,0)</f>
        <v>0</v>
      </c>
      <c r="BG321" s="155">
        <f>IF(N321="zákl. přenesená",J321,0)</f>
        <v>0</v>
      </c>
      <c r="BH321" s="155">
        <f>IF(N321="sníž. přenesená",J321,0)</f>
        <v>0</v>
      </c>
      <c r="BI321" s="155">
        <f>IF(N321="nulová",J321,0)</f>
        <v>0</v>
      </c>
      <c r="BJ321" s="18" t="s">
        <v>87</v>
      </c>
      <c r="BK321" s="155">
        <f>ROUND(I321*H321,2)</f>
        <v>0</v>
      </c>
      <c r="BL321" s="18" t="s">
        <v>154</v>
      </c>
      <c r="BM321" s="154" t="s">
        <v>410</v>
      </c>
    </row>
    <row r="322" spans="1:65" s="2" customFormat="1" ht="16.5" customHeight="1" x14ac:dyDescent="0.2">
      <c r="A322" s="31"/>
      <c r="B322" s="143"/>
      <c r="C322" s="144" t="s">
        <v>411</v>
      </c>
      <c r="D322" s="144" t="s">
        <v>149</v>
      </c>
      <c r="E322" s="145" t="s">
        <v>412</v>
      </c>
      <c r="F322" s="146" t="s">
        <v>413</v>
      </c>
      <c r="G322" s="147" t="s">
        <v>189</v>
      </c>
      <c r="H322" s="148">
        <v>0.15</v>
      </c>
      <c r="I322" s="149"/>
      <c r="J322" s="149">
        <f>ROUND(I322*H322,2)</f>
        <v>0</v>
      </c>
      <c r="K322" s="146" t="s">
        <v>153</v>
      </c>
      <c r="L322" s="32"/>
      <c r="M322" s="150" t="s">
        <v>1</v>
      </c>
      <c r="N322" s="151" t="s">
        <v>45</v>
      </c>
      <c r="O322" s="152">
        <v>0.20499999999999999</v>
      </c>
      <c r="P322" s="152">
        <f>O322*H322</f>
        <v>3.0749999999999996E-2</v>
      </c>
      <c r="Q322" s="152">
        <v>0</v>
      </c>
      <c r="R322" s="152">
        <f>Q322*H322</f>
        <v>0</v>
      </c>
      <c r="S322" s="152">
        <v>0</v>
      </c>
      <c r="T322" s="153">
        <f>S322*H322</f>
        <v>0</v>
      </c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R322" s="154" t="s">
        <v>154</v>
      </c>
      <c r="AT322" s="154" t="s">
        <v>149</v>
      </c>
      <c r="AU322" s="154" t="s">
        <v>89</v>
      </c>
      <c r="AY322" s="18" t="s">
        <v>147</v>
      </c>
      <c r="BE322" s="155">
        <f>IF(N322="základní",J322,0)</f>
        <v>0</v>
      </c>
      <c r="BF322" s="155">
        <f>IF(N322="snížená",J322,0)</f>
        <v>0</v>
      </c>
      <c r="BG322" s="155">
        <f>IF(N322="zákl. přenesená",J322,0)</f>
        <v>0</v>
      </c>
      <c r="BH322" s="155">
        <f>IF(N322="sníž. přenesená",J322,0)</f>
        <v>0</v>
      </c>
      <c r="BI322" s="155">
        <f>IF(N322="nulová",J322,0)</f>
        <v>0</v>
      </c>
      <c r="BJ322" s="18" t="s">
        <v>87</v>
      </c>
      <c r="BK322" s="155">
        <f>ROUND(I322*H322,2)</f>
        <v>0</v>
      </c>
      <c r="BL322" s="18" t="s">
        <v>154</v>
      </c>
      <c r="BM322" s="154" t="s">
        <v>414</v>
      </c>
    </row>
    <row r="323" spans="1:65" s="2" customFormat="1" ht="16.5" customHeight="1" x14ac:dyDescent="0.2">
      <c r="A323" s="31"/>
      <c r="B323" s="143"/>
      <c r="C323" s="144" t="s">
        <v>415</v>
      </c>
      <c r="D323" s="144" t="s">
        <v>149</v>
      </c>
      <c r="E323" s="145" t="s">
        <v>416</v>
      </c>
      <c r="F323" s="146" t="s">
        <v>417</v>
      </c>
      <c r="G323" s="147" t="s">
        <v>246</v>
      </c>
      <c r="H323" s="148">
        <v>0.02</v>
      </c>
      <c r="I323" s="149"/>
      <c r="J323" s="149">
        <f>ROUND(I323*H323,2)</f>
        <v>0</v>
      </c>
      <c r="K323" s="146" t="s">
        <v>153</v>
      </c>
      <c r="L323" s="32"/>
      <c r="M323" s="150" t="s">
        <v>1</v>
      </c>
      <c r="N323" s="151" t="s">
        <v>45</v>
      </c>
      <c r="O323" s="152">
        <v>15.231</v>
      </c>
      <c r="P323" s="152">
        <f>O323*H323</f>
        <v>0.30462</v>
      </c>
      <c r="Q323" s="152">
        <v>1.06277</v>
      </c>
      <c r="R323" s="152">
        <f>Q323*H323</f>
        <v>2.1255400000000001E-2</v>
      </c>
      <c r="S323" s="152">
        <v>0</v>
      </c>
      <c r="T323" s="153">
        <f>S323*H323</f>
        <v>0</v>
      </c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R323" s="154" t="s">
        <v>154</v>
      </c>
      <c r="AT323" s="154" t="s">
        <v>149</v>
      </c>
      <c r="AU323" s="154" t="s">
        <v>89</v>
      </c>
      <c r="AY323" s="18" t="s">
        <v>147</v>
      </c>
      <c r="BE323" s="155">
        <f>IF(N323="základní",J323,0)</f>
        <v>0</v>
      </c>
      <c r="BF323" s="155">
        <f>IF(N323="snížená",J323,0)</f>
        <v>0</v>
      </c>
      <c r="BG323" s="155">
        <f>IF(N323="zákl. přenesená",J323,0)</f>
        <v>0</v>
      </c>
      <c r="BH323" s="155">
        <f>IF(N323="sníž. přenesená",J323,0)</f>
        <v>0</v>
      </c>
      <c r="BI323" s="155">
        <f>IF(N323="nulová",J323,0)</f>
        <v>0</v>
      </c>
      <c r="BJ323" s="18" t="s">
        <v>87</v>
      </c>
      <c r="BK323" s="155">
        <f>ROUND(I323*H323,2)</f>
        <v>0</v>
      </c>
      <c r="BL323" s="18" t="s">
        <v>154</v>
      </c>
      <c r="BM323" s="154" t="s">
        <v>418</v>
      </c>
    </row>
    <row r="324" spans="1:65" s="13" customFormat="1" x14ac:dyDescent="0.2">
      <c r="B324" s="156"/>
      <c r="D324" s="157" t="s">
        <v>156</v>
      </c>
      <c r="E324" s="158" t="s">
        <v>1</v>
      </c>
      <c r="F324" s="159" t="s">
        <v>419</v>
      </c>
      <c r="H324" s="160">
        <v>0.02</v>
      </c>
      <c r="L324" s="156"/>
      <c r="M324" s="161"/>
      <c r="N324" s="162"/>
      <c r="O324" s="162"/>
      <c r="P324" s="162"/>
      <c r="Q324" s="162"/>
      <c r="R324" s="162"/>
      <c r="S324" s="162"/>
      <c r="T324" s="163"/>
      <c r="AT324" s="158" t="s">
        <v>156</v>
      </c>
      <c r="AU324" s="158" t="s">
        <v>89</v>
      </c>
      <c r="AV324" s="13" t="s">
        <v>89</v>
      </c>
      <c r="AW324" s="13" t="s">
        <v>36</v>
      </c>
      <c r="AX324" s="13" t="s">
        <v>80</v>
      </c>
      <c r="AY324" s="158" t="s">
        <v>147</v>
      </c>
    </row>
    <row r="325" spans="1:65" s="14" customFormat="1" x14ac:dyDescent="0.2">
      <c r="B325" s="164"/>
      <c r="D325" s="157" t="s">
        <v>156</v>
      </c>
      <c r="E325" s="165" t="s">
        <v>1</v>
      </c>
      <c r="F325" s="166" t="s">
        <v>158</v>
      </c>
      <c r="H325" s="167">
        <v>0.02</v>
      </c>
      <c r="L325" s="164"/>
      <c r="M325" s="168"/>
      <c r="N325" s="169"/>
      <c r="O325" s="169"/>
      <c r="P325" s="169"/>
      <c r="Q325" s="169"/>
      <c r="R325" s="169"/>
      <c r="S325" s="169"/>
      <c r="T325" s="170"/>
      <c r="AT325" s="165" t="s">
        <v>156</v>
      </c>
      <c r="AU325" s="165" t="s">
        <v>89</v>
      </c>
      <c r="AV325" s="14" t="s">
        <v>154</v>
      </c>
      <c r="AW325" s="14" t="s">
        <v>36</v>
      </c>
      <c r="AX325" s="14" t="s">
        <v>87</v>
      </c>
      <c r="AY325" s="165" t="s">
        <v>147</v>
      </c>
    </row>
    <row r="326" spans="1:65" s="2" customFormat="1" ht="16.5" customHeight="1" x14ac:dyDescent="0.2">
      <c r="A326" s="31"/>
      <c r="B326" s="143"/>
      <c r="C326" s="144" t="s">
        <v>420</v>
      </c>
      <c r="D326" s="144" t="s">
        <v>149</v>
      </c>
      <c r="E326" s="145" t="s">
        <v>421</v>
      </c>
      <c r="F326" s="146" t="s">
        <v>422</v>
      </c>
      <c r="G326" s="147" t="s">
        <v>152</v>
      </c>
      <c r="H326" s="148">
        <v>1.1000000000000001</v>
      </c>
      <c r="I326" s="149"/>
      <c r="J326" s="149">
        <f>ROUND(I326*H326,2)</f>
        <v>0</v>
      </c>
      <c r="K326" s="146" t="s">
        <v>153</v>
      </c>
      <c r="L326" s="32"/>
      <c r="M326" s="150" t="s">
        <v>1</v>
      </c>
      <c r="N326" s="151" t="s">
        <v>45</v>
      </c>
      <c r="O326" s="152">
        <v>0.28999999999999998</v>
      </c>
      <c r="P326" s="152">
        <f>O326*H326</f>
        <v>0.31900000000000001</v>
      </c>
      <c r="Q326" s="152">
        <v>3.0599999999999999E-2</v>
      </c>
      <c r="R326" s="152">
        <f>Q326*H326</f>
        <v>3.3660000000000002E-2</v>
      </c>
      <c r="S326" s="152">
        <v>0</v>
      </c>
      <c r="T326" s="153">
        <f>S326*H326</f>
        <v>0</v>
      </c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R326" s="154" t="s">
        <v>154</v>
      </c>
      <c r="AT326" s="154" t="s">
        <v>149</v>
      </c>
      <c r="AU326" s="154" t="s">
        <v>89</v>
      </c>
      <c r="AY326" s="18" t="s">
        <v>147</v>
      </c>
      <c r="BE326" s="155">
        <f>IF(N326="základní",J326,0)</f>
        <v>0</v>
      </c>
      <c r="BF326" s="155">
        <f>IF(N326="snížená",J326,0)</f>
        <v>0</v>
      </c>
      <c r="BG326" s="155">
        <f>IF(N326="zákl. přenesená",J326,0)</f>
        <v>0</v>
      </c>
      <c r="BH326" s="155">
        <f>IF(N326="sníž. přenesená",J326,0)</f>
        <v>0</v>
      </c>
      <c r="BI326" s="155">
        <f>IF(N326="nulová",J326,0)</f>
        <v>0</v>
      </c>
      <c r="BJ326" s="18" t="s">
        <v>87</v>
      </c>
      <c r="BK326" s="155">
        <f>ROUND(I326*H326,2)</f>
        <v>0</v>
      </c>
      <c r="BL326" s="18" t="s">
        <v>154</v>
      </c>
      <c r="BM326" s="154" t="s">
        <v>423</v>
      </c>
    </row>
    <row r="327" spans="1:65" s="2" customFormat="1" ht="16.5" customHeight="1" x14ac:dyDescent="0.2">
      <c r="A327" s="31"/>
      <c r="B327" s="143"/>
      <c r="C327" s="144" t="s">
        <v>424</v>
      </c>
      <c r="D327" s="144" t="s">
        <v>149</v>
      </c>
      <c r="E327" s="145" t="s">
        <v>425</v>
      </c>
      <c r="F327" s="146" t="s">
        <v>426</v>
      </c>
      <c r="G327" s="147" t="s">
        <v>152</v>
      </c>
      <c r="H327" s="148">
        <v>1.1000000000000001</v>
      </c>
      <c r="I327" s="149"/>
      <c r="J327" s="149">
        <f>ROUND(I327*H327,2)</f>
        <v>0</v>
      </c>
      <c r="K327" s="146" t="s">
        <v>153</v>
      </c>
      <c r="L327" s="32"/>
      <c r="M327" s="150" t="s">
        <v>1</v>
      </c>
      <c r="N327" s="151" t="s">
        <v>45</v>
      </c>
      <c r="O327" s="152">
        <v>0.127</v>
      </c>
      <c r="P327" s="152">
        <f>O327*H327</f>
        <v>0.13970000000000002</v>
      </c>
      <c r="Q327" s="152">
        <v>0</v>
      </c>
      <c r="R327" s="152">
        <f>Q327*H327</f>
        <v>0</v>
      </c>
      <c r="S327" s="152">
        <v>0</v>
      </c>
      <c r="T327" s="153">
        <f>S327*H327</f>
        <v>0</v>
      </c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R327" s="154" t="s">
        <v>154</v>
      </c>
      <c r="AT327" s="154" t="s">
        <v>149</v>
      </c>
      <c r="AU327" s="154" t="s">
        <v>89</v>
      </c>
      <c r="AY327" s="18" t="s">
        <v>147</v>
      </c>
      <c r="BE327" s="155">
        <f>IF(N327="základní",J327,0)</f>
        <v>0</v>
      </c>
      <c r="BF327" s="155">
        <f>IF(N327="snížená",J327,0)</f>
        <v>0</v>
      </c>
      <c r="BG327" s="155">
        <f>IF(N327="zákl. přenesená",J327,0)</f>
        <v>0</v>
      </c>
      <c r="BH327" s="155">
        <f>IF(N327="sníž. přenesená",J327,0)</f>
        <v>0</v>
      </c>
      <c r="BI327" s="155">
        <f>IF(N327="nulová",J327,0)</f>
        <v>0</v>
      </c>
      <c r="BJ327" s="18" t="s">
        <v>87</v>
      </c>
      <c r="BK327" s="155">
        <f>ROUND(I327*H327,2)</f>
        <v>0</v>
      </c>
      <c r="BL327" s="18" t="s">
        <v>154</v>
      </c>
      <c r="BM327" s="154" t="s">
        <v>427</v>
      </c>
    </row>
    <row r="328" spans="1:65" s="2" customFormat="1" ht="16.5" customHeight="1" x14ac:dyDescent="0.2">
      <c r="A328" s="31"/>
      <c r="B328" s="143"/>
      <c r="C328" s="144" t="s">
        <v>428</v>
      </c>
      <c r="D328" s="144" t="s">
        <v>149</v>
      </c>
      <c r="E328" s="145" t="s">
        <v>429</v>
      </c>
      <c r="F328" s="146" t="s">
        <v>430</v>
      </c>
      <c r="G328" s="147" t="s">
        <v>189</v>
      </c>
      <c r="H328" s="148">
        <v>0.75</v>
      </c>
      <c r="I328" s="149"/>
      <c r="J328" s="149">
        <f>ROUND(I328*H328,2)</f>
        <v>0</v>
      </c>
      <c r="K328" s="146" t="s">
        <v>153</v>
      </c>
      <c r="L328" s="32"/>
      <c r="M328" s="150" t="s">
        <v>1</v>
      </c>
      <c r="N328" s="151" t="s">
        <v>45</v>
      </c>
      <c r="O328" s="152">
        <v>2.048</v>
      </c>
      <c r="P328" s="152">
        <f>O328*H328</f>
        <v>1.536</v>
      </c>
      <c r="Q328" s="152">
        <v>2.16</v>
      </c>
      <c r="R328" s="152">
        <f>Q328*H328</f>
        <v>1.62</v>
      </c>
      <c r="S328" s="152">
        <v>0</v>
      </c>
      <c r="T328" s="153">
        <f>S328*H328</f>
        <v>0</v>
      </c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R328" s="154" t="s">
        <v>154</v>
      </c>
      <c r="AT328" s="154" t="s">
        <v>149</v>
      </c>
      <c r="AU328" s="154" t="s">
        <v>89</v>
      </c>
      <c r="AY328" s="18" t="s">
        <v>147</v>
      </c>
      <c r="BE328" s="155">
        <f>IF(N328="základní",J328,0)</f>
        <v>0</v>
      </c>
      <c r="BF328" s="155">
        <f>IF(N328="snížená",J328,0)</f>
        <v>0</v>
      </c>
      <c r="BG328" s="155">
        <f>IF(N328="zákl. přenesená",J328,0)</f>
        <v>0</v>
      </c>
      <c r="BH328" s="155">
        <f>IF(N328="sníž. přenesená",J328,0)</f>
        <v>0</v>
      </c>
      <c r="BI328" s="155">
        <f>IF(N328="nulová",J328,0)</f>
        <v>0</v>
      </c>
      <c r="BJ328" s="18" t="s">
        <v>87</v>
      </c>
      <c r="BK328" s="155">
        <f>ROUND(I328*H328,2)</f>
        <v>0</v>
      </c>
      <c r="BL328" s="18" t="s">
        <v>154</v>
      </c>
      <c r="BM328" s="154" t="s">
        <v>431</v>
      </c>
    </row>
    <row r="329" spans="1:65" s="13" customFormat="1" x14ac:dyDescent="0.2">
      <c r="B329" s="156"/>
      <c r="D329" s="157" t="s">
        <v>156</v>
      </c>
      <c r="E329" s="158" t="s">
        <v>1</v>
      </c>
      <c r="F329" s="159" t="s">
        <v>208</v>
      </c>
      <c r="H329" s="160">
        <v>0.75</v>
      </c>
      <c r="L329" s="156"/>
      <c r="M329" s="161"/>
      <c r="N329" s="162"/>
      <c r="O329" s="162"/>
      <c r="P329" s="162"/>
      <c r="Q329" s="162"/>
      <c r="R329" s="162"/>
      <c r="S329" s="162"/>
      <c r="T329" s="163"/>
      <c r="AT329" s="158" t="s">
        <v>156</v>
      </c>
      <c r="AU329" s="158" t="s">
        <v>89</v>
      </c>
      <c r="AV329" s="13" t="s">
        <v>89</v>
      </c>
      <c r="AW329" s="13" t="s">
        <v>36</v>
      </c>
      <c r="AX329" s="13" t="s">
        <v>80</v>
      </c>
      <c r="AY329" s="158" t="s">
        <v>147</v>
      </c>
    </row>
    <row r="330" spans="1:65" s="14" customFormat="1" x14ac:dyDescent="0.2">
      <c r="B330" s="164"/>
      <c r="D330" s="157" t="s">
        <v>156</v>
      </c>
      <c r="E330" s="165" t="s">
        <v>1</v>
      </c>
      <c r="F330" s="166" t="s">
        <v>158</v>
      </c>
      <c r="H330" s="167">
        <v>0.75</v>
      </c>
      <c r="L330" s="164"/>
      <c r="M330" s="168"/>
      <c r="N330" s="169"/>
      <c r="O330" s="169"/>
      <c r="P330" s="169"/>
      <c r="Q330" s="169"/>
      <c r="R330" s="169"/>
      <c r="S330" s="169"/>
      <c r="T330" s="170"/>
      <c r="AT330" s="165" t="s">
        <v>156</v>
      </c>
      <c r="AU330" s="165" t="s">
        <v>89</v>
      </c>
      <c r="AV330" s="14" t="s">
        <v>154</v>
      </c>
      <c r="AW330" s="14" t="s">
        <v>36</v>
      </c>
      <c r="AX330" s="14" t="s">
        <v>87</v>
      </c>
      <c r="AY330" s="165" t="s">
        <v>147</v>
      </c>
    </row>
    <row r="331" spans="1:65" s="12" customFormat="1" ht="22.9" customHeight="1" x14ac:dyDescent="0.2">
      <c r="B331" s="131"/>
      <c r="D331" s="132" t="s">
        <v>79</v>
      </c>
      <c r="E331" s="141" t="s">
        <v>186</v>
      </c>
      <c r="F331" s="141" t="s">
        <v>432</v>
      </c>
      <c r="J331" s="142">
        <f>BK331</f>
        <v>0</v>
      </c>
      <c r="L331" s="131"/>
      <c r="M331" s="135"/>
      <c r="N331" s="136"/>
      <c r="O331" s="136"/>
      <c r="P331" s="137">
        <f>SUM(P332:P335)</f>
        <v>15.268000000000001</v>
      </c>
      <c r="Q331" s="136"/>
      <c r="R331" s="137">
        <f>SUM(R332:R335)</f>
        <v>1.6832</v>
      </c>
      <c r="S331" s="136"/>
      <c r="T331" s="138">
        <f>SUM(T332:T335)</f>
        <v>0</v>
      </c>
      <c r="AR331" s="132" t="s">
        <v>87</v>
      </c>
      <c r="AT331" s="139" t="s">
        <v>79</v>
      </c>
      <c r="AU331" s="139" t="s">
        <v>87</v>
      </c>
      <c r="AY331" s="132" t="s">
        <v>147</v>
      </c>
      <c r="BK331" s="140">
        <f>SUM(BK332:BK335)</f>
        <v>0</v>
      </c>
    </row>
    <row r="332" spans="1:65" s="2" customFormat="1" ht="16.5" customHeight="1" x14ac:dyDescent="0.2">
      <c r="A332" s="31"/>
      <c r="B332" s="143"/>
      <c r="C332" s="144" t="s">
        <v>433</v>
      </c>
      <c r="D332" s="144" t="s">
        <v>149</v>
      </c>
      <c r="E332" s="145" t="s">
        <v>434</v>
      </c>
      <c r="F332" s="146" t="s">
        <v>435</v>
      </c>
      <c r="G332" s="147" t="s">
        <v>436</v>
      </c>
      <c r="H332" s="148">
        <v>4</v>
      </c>
      <c r="I332" s="149"/>
      <c r="J332" s="149">
        <f>ROUND(I332*H332,2)</f>
        <v>0</v>
      </c>
      <c r="K332" s="146" t="s">
        <v>153</v>
      </c>
      <c r="L332" s="32"/>
      <c r="M332" s="150" t="s">
        <v>1</v>
      </c>
      <c r="N332" s="151" t="s">
        <v>45</v>
      </c>
      <c r="O332" s="152">
        <v>3.8170000000000002</v>
      </c>
      <c r="P332" s="152">
        <f>O332*H332</f>
        <v>15.268000000000001</v>
      </c>
      <c r="Q332" s="152">
        <v>0.42080000000000001</v>
      </c>
      <c r="R332" s="152">
        <f>Q332*H332</f>
        <v>1.6832</v>
      </c>
      <c r="S332" s="152">
        <v>0</v>
      </c>
      <c r="T332" s="153">
        <f>S332*H332</f>
        <v>0</v>
      </c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R332" s="154" t="s">
        <v>154</v>
      </c>
      <c r="AT332" s="154" t="s">
        <v>149</v>
      </c>
      <c r="AU332" s="154" t="s">
        <v>89</v>
      </c>
      <c r="AY332" s="18" t="s">
        <v>147</v>
      </c>
      <c r="BE332" s="155">
        <f>IF(N332="základní",J332,0)</f>
        <v>0</v>
      </c>
      <c r="BF332" s="155">
        <f>IF(N332="snížená",J332,0)</f>
        <v>0</v>
      </c>
      <c r="BG332" s="155">
        <f>IF(N332="zákl. přenesená",J332,0)</f>
        <v>0</v>
      </c>
      <c r="BH332" s="155">
        <f>IF(N332="sníž. přenesená",J332,0)</f>
        <v>0</v>
      </c>
      <c r="BI332" s="155">
        <f>IF(N332="nulová",J332,0)</f>
        <v>0</v>
      </c>
      <c r="BJ332" s="18" t="s">
        <v>87</v>
      </c>
      <c r="BK332" s="155">
        <f>ROUND(I332*H332,2)</f>
        <v>0</v>
      </c>
      <c r="BL332" s="18" t="s">
        <v>154</v>
      </c>
      <c r="BM332" s="154" t="s">
        <v>437</v>
      </c>
    </row>
    <row r="333" spans="1:65" s="13" customFormat="1" x14ac:dyDescent="0.2">
      <c r="B333" s="156"/>
      <c r="D333" s="157" t="s">
        <v>156</v>
      </c>
      <c r="E333" s="158" t="s">
        <v>1</v>
      </c>
      <c r="F333" s="159" t="s">
        <v>438</v>
      </c>
      <c r="H333" s="160">
        <v>1</v>
      </c>
      <c r="L333" s="156"/>
      <c r="M333" s="161"/>
      <c r="N333" s="162"/>
      <c r="O333" s="162"/>
      <c r="P333" s="162"/>
      <c r="Q333" s="162"/>
      <c r="R333" s="162"/>
      <c r="S333" s="162"/>
      <c r="T333" s="163"/>
      <c r="AT333" s="158" t="s">
        <v>156</v>
      </c>
      <c r="AU333" s="158" t="s">
        <v>89</v>
      </c>
      <c r="AV333" s="13" t="s">
        <v>89</v>
      </c>
      <c r="AW333" s="13" t="s">
        <v>36</v>
      </c>
      <c r="AX333" s="13" t="s">
        <v>80</v>
      </c>
      <c r="AY333" s="158" t="s">
        <v>147</v>
      </c>
    </row>
    <row r="334" spans="1:65" s="13" customFormat="1" x14ac:dyDescent="0.2">
      <c r="B334" s="156"/>
      <c r="D334" s="157" t="s">
        <v>156</v>
      </c>
      <c r="E334" s="158" t="s">
        <v>1</v>
      </c>
      <c r="F334" s="159" t="s">
        <v>439</v>
      </c>
      <c r="H334" s="160">
        <v>3</v>
      </c>
      <c r="L334" s="156"/>
      <c r="M334" s="161"/>
      <c r="N334" s="162"/>
      <c r="O334" s="162"/>
      <c r="P334" s="162"/>
      <c r="Q334" s="162"/>
      <c r="R334" s="162"/>
      <c r="S334" s="162"/>
      <c r="T334" s="163"/>
      <c r="AT334" s="158" t="s">
        <v>156</v>
      </c>
      <c r="AU334" s="158" t="s">
        <v>89</v>
      </c>
      <c r="AV334" s="13" t="s">
        <v>89</v>
      </c>
      <c r="AW334" s="13" t="s">
        <v>36</v>
      </c>
      <c r="AX334" s="13" t="s">
        <v>80</v>
      </c>
      <c r="AY334" s="158" t="s">
        <v>147</v>
      </c>
    </row>
    <row r="335" spans="1:65" s="14" customFormat="1" x14ac:dyDescent="0.2">
      <c r="B335" s="164"/>
      <c r="D335" s="157" t="s">
        <v>156</v>
      </c>
      <c r="E335" s="165" t="s">
        <v>1</v>
      </c>
      <c r="F335" s="166" t="s">
        <v>158</v>
      </c>
      <c r="H335" s="167">
        <v>4</v>
      </c>
      <c r="L335" s="164"/>
      <c r="M335" s="168"/>
      <c r="N335" s="169"/>
      <c r="O335" s="169"/>
      <c r="P335" s="169"/>
      <c r="Q335" s="169"/>
      <c r="R335" s="169"/>
      <c r="S335" s="169"/>
      <c r="T335" s="170"/>
      <c r="AT335" s="165" t="s">
        <v>156</v>
      </c>
      <c r="AU335" s="165" t="s">
        <v>89</v>
      </c>
      <c r="AV335" s="14" t="s">
        <v>154</v>
      </c>
      <c r="AW335" s="14" t="s">
        <v>36</v>
      </c>
      <c r="AX335" s="14" t="s">
        <v>87</v>
      </c>
      <c r="AY335" s="165" t="s">
        <v>147</v>
      </c>
    </row>
    <row r="336" spans="1:65" s="12" customFormat="1" ht="22.9" customHeight="1" x14ac:dyDescent="0.2">
      <c r="B336" s="131"/>
      <c r="D336" s="132" t="s">
        <v>79</v>
      </c>
      <c r="E336" s="141" t="s">
        <v>199</v>
      </c>
      <c r="F336" s="141" t="s">
        <v>440</v>
      </c>
      <c r="J336" s="142">
        <f>BK336</f>
        <v>0</v>
      </c>
      <c r="L336" s="131"/>
      <c r="M336" s="135"/>
      <c r="N336" s="136"/>
      <c r="O336" s="136"/>
      <c r="P336" s="137">
        <f>SUM(P337:P395)</f>
        <v>550.26868999999999</v>
      </c>
      <c r="Q336" s="136"/>
      <c r="R336" s="137">
        <f>SUM(R337:R395)</f>
        <v>38.319789120000003</v>
      </c>
      <c r="S336" s="136"/>
      <c r="T336" s="138">
        <f>SUM(T337:T395)</f>
        <v>7.2417499999999997</v>
      </c>
      <c r="AR336" s="132" t="s">
        <v>87</v>
      </c>
      <c r="AT336" s="139" t="s">
        <v>79</v>
      </c>
      <c r="AU336" s="139" t="s">
        <v>87</v>
      </c>
      <c r="AY336" s="132" t="s">
        <v>147</v>
      </c>
      <c r="BK336" s="140">
        <f>SUM(BK337:BK395)</f>
        <v>0</v>
      </c>
    </row>
    <row r="337" spans="1:65" s="2" customFormat="1" ht="16.5" customHeight="1" x14ac:dyDescent="0.2">
      <c r="A337" s="31"/>
      <c r="B337" s="143"/>
      <c r="C337" s="144" t="s">
        <v>441</v>
      </c>
      <c r="D337" s="144" t="s">
        <v>149</v>
      </c>
      <c r="E337" s="145" t="s">
        <v>442</v>
      </c>
      <c r="F337" s="146" t="s">
        <v>443</v>
      </c>
      <c r="G337" s="147" t="s">
        <v>444</v>
      </c>
      <c r="H337" s="148">
        <v>1</v>
      </c>
      <c r="I337" s="149"/>
      <c r="J337" s="149">
        <f>ROUND(I337*H337,2)</f>
        <v>0</v>
      </c>
      <c r="K337" s="146" t="s">
        <v>265</v>
      </c>
      <c r="L337" s="32"/>
      <c r="M337" s="150" t="s">
        <v>1</v>
      </c>
      <c r="N337" s="151" t="s">
        <v>45</v>
      </c>
      <c r="O337" s="152">
        <v>3.0000000000000001E-3</v>
      </c>
      <c r="P337" s="152">
        <f>O337*H337</f>
        <v>3.0000000000000001E-3</v>
      </c>
      <c r="Q337" s="152">
        <v>8.0000000000000007E-5</v>
      </c>
      <c r="R337" s="152">
        <f>Q337*H337</f>
        <v>8.0000000000000007E-5</v>
      </c>
      <c r="S337" s="152">
        <v>0</v>
      </c>
      <c r="T337" s="153">
        <f>S337*H337</f>
        <v>0</v>
      </c>
      <c r="U337" s="31"/>
      <c r="V337" s="31"/>
      <c r="W337" s="31"/>
      <c r="X337" s="31"/>
      <c r="Y337" s="31"/>
      <c r="Z337" s="31"/>
      <c r="AA337" s="31"/>
      <c r="AB337" s="31"/>
      <c r="AC337" s="31"/>
      <c r="AD337" s="31"/>
      <c r="AE337" s="31"/>
      <c r="AR337" s="154" t="s">
        <v>154</v>
      </c>
      <c r="AT337" s="154" t="s">
        <v>149</v>
      </c>
      <c r="AU337" s="154" t="s">
        <v>89</v>
      </c>
      <c r="AY337" s="18" t="s">
        <v>147</v>
      </c>
      <c r="BE337" s="155">
        <f>IF(N337="základní",J337,0)</f>
        <v>0</v>
      </c>
      <c r="BF337" s="155">
        <f>IF(N337="snížená",J337,0)</f>
        <v>0</v>
      </c>
      <c r="BG337" s="155">
        <f>IF(N337="zákl. přenesená",J337,0)</f>
        <v>0</v>
      </c>
      <c r="BH337" s="155">
        <f>IF(N337="sníž. přenesená",J337,0)</f>
        <v>0</v>
      </c>
      <c r="BI337" s="155">
        <f>IF(N337="nulová",J337,0)</f>
        <v>0</v>
      </c>
      <c r="BJ337" s="18" t="s">
        <v>87</v>
      </c>
      <c r="BK337" s="155">
        <f>ROUND(I337*H337,2)</f>
        <v>0</v>
      </c>
      <c r="BL337" s="18" t="s">
        <v>154</v>
      </c>
      <c r="BM337" s="154" t="s">
        <v>445</v>
      </c>
    </row>
    <row r="338" spans="1:65" s="2" customFormat="1" ht="19.5" x14ac:dyDescent="0.2">
      <c r="A338" s="31"/>
      <c r="B338" s="32"/>
      <c r="C338" s="31"/>
      <c r="D338" s="157" t="s">
        <v>226</v>
      </c>
      <c r="E338" s="31"/>
      <c r="F338" s="184" t="s">
        <v>446</v>
      </c>
      <c r="G338" s="31"/>
      <c r="H338" s="31"/>
      <c r="I338" s="31"/>
      <c r="J338" s="31"/>
      <c r="K338" s="31"/>
      <c r="L338" s="32"/>
      <c r="M338" s="185"/>
      <c r="N338" s="186"/>
      <c r="O338" s="57"/>
      <c r="P338" s="57"/>
      <c r="Q338" s="57"/>
      <c r="R338" s="57"/>
      <c r="S338" s="57"/>
      <c r="T338" s="58"/>
      <c r="U338" s="31"/>
      <c r="V338" s="31"/>
      <c r="W338" s="31"/>
      <c r="X338" s="31"/>
      <c r="Y338" s="31"/>
      <c r="Z338" s="31"/>
      <c r="AA338" s="31"/>
      <c r="AB338" s="31"/>
      <c r="AC338" s="31"/>
      <c r="AD338" s="31"/>
      <c r="AE338" s="31"/>
      <c r="AT338" s="18" t="s">
        <v>226</v>
      </c>
      <c r="AU338" s="18" t="s">
        <v>89</v>
      </c>
    </row>
    <row r="339" spans="1:65" s="15" customFormat="1" x14ac:dyDescent="0.2">
      <c r="B339" s="171"/>
      <c r="D339" s="157" t="s">
        <v>156</v>
      </c>
      <c r="E339" s="172" t="s">
        <v>1</v>
      </c>
      <c r="F339" s="173" t="s">
        <v>447</v>
      </c>
      <c r="H339" s="172" t="s">
        <v>1</v>
      </c>
      <c r="L339" s="171"/>
      <c r="M339" s="174"/>
      <c r="N339" s="175"/>
      <c r="O339" s="175"/>
      <c r="P339" s="175"/>
      <c r="Q339" s="175"/>
      <c r="R339" s="175"/>
      <c r="S339" s="175"/>
      <c r="T339" s="176"/>
      <c r="AT339" s="172" t="s">
        <v>156</v>
      </c>
      <c r="AU339" s="172" t="s">
        <v>89</v>
      </c>
      <c r="AV339" s="15" t="s">
        <v>87</v>
      </c>
      <c r="AW339" s="15" t="s">
        <v>36</v>
      </c>
      <c r="AX339" s="15" t="s">
        <v>80</v>
      </c>
      <c r="AY339" s="172" t="s">
        <v>147</v>
      </c>
    </row>
    <row r="340" spans="1:65" s="15" customFormat="1" x14ac:dyDescent="0.2">
      <c r="B340" s="171"/>
      <c r="D340" s="157" t="s">
        <v>156</v>
      </c>
      <c r="E340" s="172" t="s">
        <v>1</v>
      </c>
      <c r="F340" s="173" t="s">
        <v>448</v>
      </c>
      <c r="H340" s="172" t="s">
        <v>1</v>
      </c>
      <c r="L340" s="171"/>
      <c r="M340" s="174"/>
      <c r="N340" s="175"/>
      <c r="O340" s="175"/>
      <c r="P340" s="175"/>
      <c r="Q340" s="175"/>
      <c r="R340" s="175"/>
      <c r="S340" s="175"/>
      <c r="T340" s="176"/>
      <c r="AT340" s="172" t="s">
        <v>156</v>
      </c>
      <c r="AU340" s="172" t="s">
        <v>89</v>
      </c>
      <c r="AV340" s="15" t="s">
        <v>87</v>
      </c>
      <c r="AW340" s="15" t="s">
        <v>36</v>
      </c>
      <c r="AX340" s="15" t="s">
        <v>80</v>
      </c>
      <c r="AY340" s="172" t="s">
        <v>147</v>
      </c>
    </row>
    <row r="341" spans="1:65" s="13" customFormat="1" x14ac:dyDescent="0.2">
      <c r="B341" s="156"/>
      <c r="D341" s="157" t="s">
        <v>156</v>
      </c>
      <c r="E341" s="158" t="s">
        <v>1</v>
      </c>
      <c r="F341" s="159" t="s">
        <v>449</v>
      </c>
      <c r="H341" s="160">
        <v>1</v>
      </c>
      <c r="L341" s="156"/>
      <c r="M341" s="161"/>
      <c r="N341" s="162"/>
      <c r="O341" s="162"/>
      <c r="P341" s="162"/>
      <c r="Q341" s="162"/>
      <c r="R341" s="162"/>
      <c r="S341" s="162"/>
      <c r="T341" s="163"/>
      <c r="AT341" s="158" t="s">
        <v>156</v>
      </c>
      <c r="AU341" s="158" t="s">
        <v>89</v>
      </c>
      <c r="AV341" s="13" t="s">
        <v>89</v>
      </c>
      <c r="AW341" s="13" t="s">
        <v>36</v>
      </c>
      <c r="AX341" s="13" t="s">
        <v>80</v>
      </c>
      <c r="AY341" s="158" t="s">
        <v>147</v>
      </c>
    </row>
    <row r="342" spans="1:65" s="14" customFormat="1" x14ac:dyDescent="0.2">
      <c r="B342" s="164"/>
      <c r="D342" s="157" t="s">
        <v>156</v>
      </c>
      <c r="E342" s="165" t="s">
        <v>1</v>
      </c>
      <c r="F342" s="166" t="s">
        <v>158</v>
      </c>
      <c r="H342" s="167">
        <v>1</v>
      </c>
      <c r="L342" s="164"/>
      <c r="M342" s="168"/>
      <c r="N342" s="169"/>
      <c r="O342" s="169"/>
      <c r="P342" s="169"/>
      <c r="Q342" s="169"/>
      <c r="R342" s="169"/>
      <c r="S342" s="169"/>
      <c r="T342" s="170"/>
      <c r="AT342" s="165" t="s">
        <v>156</v>
      </c>
      <c r="AU342" s="165" t="s">
        <v>89</v>
      </c>
      <c r="AV342" s="14" t="s">
        <v>154</v>
      </c>
      <c r="AW342" s="14" t="s">
        <v>36</v>
      </c>
      <c r="AX342" s="14" t="s">
        <v>87</v>
      </c>
      <c r="AY342" s="165" t="s">
        <v>147</v>
      </c>
    </row>
    <row r="343" spans="1:65" s="2" customFormat="1" ht="16.5" customHeight="1" x14ac:dyDescent="0.2">
      <c r="A343" s="31"/>
      <c r="B343" s="143"/>
      <c r="C343" s="144" t="s">
        <v>450</v>
      </c>
      <c r="D343" s="144" t="s">
        <v>149</v>
      </c>
      <c r="E343" s="145" t="s">
        <v>451</v>
      </c>
      <c r="F343" s="146" t="s">
        <v>452</v>
      </c>
      <c r="G343" s="147" t="s">
        <v>183</v>
      </c>
      <c r="H343" s="148">
        <v>28.8</v>
      </c>
      <c r="I343" s="149"/>
      <c r="J343" s="149">
        <f>ROUND(I343*H343,2)</f>
        <v>0</v>
      </c>
      <c r="K343" s="146" t="s">
        <v>153</v>
      </c>
      <c r="L343" s="32"/>
      <c r="M343" s="150" t="s">
        <v>1</v>
      </c>
      <c r="N343" s="151" t="s">
        <v>45</v>
      </c>
      <c r="O343" s="152">
        <v>0.32500000000000001</v>
      </c>
      <c r="P343" s="152">
        <f>O343*H343</f>
        <v>9.3600000000000012</v>
      </c>
      <c r="Q343" s="152">
        <v>0.20219000000000001</v>
      </c>
      <c r="R343" s="152">
        <f>Q343*H343</f>
        <v>5.8230720000000007</v>
      </c>
      <c r="S343" s="152">
        <v>0</v>
      </c>
      <c r="T343" s="153">
        <f>S343*H343</f>
        <v>0</v>
      </c>
      <c r="U343" s="31"/>
      <c r="V343" s="31"/>
      <c r="W343" s="31"/>
      <c r="X343" s="31"/>
      <c r="Y343" s="31"/>
      <c r="Z343" s="31"/>
      <c r="AA343" s="31"/>
      <c r="AB343" s="31"/>
      <c r="AC343" s="31"/>
      <c r="AD343" s="31"/>
      <c r="AE343" s="31"/>
      <c r="AR343" s="154" t="s">
        <v>154</v>
      </c>
      <c r="AT343" s="154" t="s">
        <v>149</v>
      </c>
      <c r="AU343" s="154" t="s">
        <v>89</v>
      </c>
      <c r="AY343" s="18" t="s">
        <v>147</v>
      </c>
      <c r="BE343" s="155">
        <f>IF(N343="základní",J343,0)</f>
        <v>0</v>
      </c>
      <c r="BF343" s="155">
        <f>IF(N343="snížená",J343,0)</f>
        <v>0</v>
      </c>
      <c r="BG343" s="155">
        <f>IF(N343="zákl. přenesená",J343,0)</f>
        <v>0</v>
      </c>
      <c r="BH343" s="155">
        <f>IF(N343="sníž. přenesená",J343,0)</f>
        <v>0</v>
      </c>
      <c r="BI343" s="155">
        <f>IF(N343="nulová",J343,0)</f>
        <v>0</v>
      </c>
      <c r="BJ343" s="18" t="s">
        <v>87</v>
      </c>
      <c r="BK343" s="155">
        <f>ROUND(I343*H343,2)</f>
        <v>0</v>
      </c>
      <c r="BL343" s="18" t="s">
        <v>154</v>
      </c>
      <c r="BM343" s="154" t="s">
        <v>453</v>
      </c>
    </row>
    <row r="344" spans="1:65" s="2" customFormat="1" ht="16.5" customHeight="1" x14ac:dyDescent="0.2">
      <c r="A344" s="31"/>
      <c r="B344" s="143"/>
      <c r="C344" s="187" t="s">
        <v>454</v>
      </c>
      <c r="D344" s="187" t="s">
        <v>262</v>
      </c>
      <c r="E344" s="188" t="s">
        <v>455</v>
      </c>
      <c r="F344" s="189" t="s">
        <v>456</v>
      </c>
      <c r="G344" s="190" t="s">
        <v>183</v>
      </c>
      <c r="H344" s="191">
        <v>31.68</v>
      </c>
      <c r="I344" s="192"/>
      <c r="J344" s="192">
        <f>ROUND(I344*H344,2)</f>
        <v>0</v>
      </c>
      <c r="K344" s="189" t="s">
        <v>153</v>
      </c>
      <c r="L344" s="193"/>
      <c r="M344" s="194" t="s">
        <v>1</v>
      </c>
      <c r="N344" s="195" t="s">
        <v>45</v>
      </c>
      <c r="O344" s="152">
        <v>0</v>
      </c>
      <c r="P344" s="152">
        <f>O344*H344</f>
        <v>0</v>
      </c>
      <c r="Q344" s="152">
        <v>0.08</v>
      </c>
      <c r="R344" s="152">
        <f>Q344*H344</f>
        <v>2.5344000000000002</v>
      </c>
      <c r="S344" s="152">
        <v>0</v>
      </c>
      <c r="T344" s="153">
        <f>S344*H344</f>
        <v>0</v>
      </c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  <c r="AR344" s="154" t="s">
        <v>186</v>
      </c>
      <c r="AT344" s="154" t="s">
        <v>262</v>
      </c>
      <c r="AU344" s="154" t="s">
        <v>89</v>
      </c>
      <c r="AY344" s="18" t="s">
        <v>147</v>
      </c>
      <c r="BE344" s="155">
        <f>IF(N344="základní",J344,0)</f>
        <v>0</v>
      </c>
      <c r="BF344" s="155">
        <f>IF(N344="snížená",J344,0)</f>
        <v>0</v>
      </c>
      <c r="BG344" s="155">
        <f>IF(N344="zákl. přenesená",J344,0)</f>
        <v>0</v>
      </c>
      <c r="BH344" s="155">
        <f>IF(N344="sníž. přenesená",J344,0)</f>
        <v>0</v>
      </c>
      <c r="BI344" s="155">
        <f>IF(N344="nulová",J344,0)</f>
        <v>0</v>
      </c>
      <c r="BJ344" s="18" t="s">
        <v>87</v>
      </c>
      <c r="BK344" s="155">
        <f>ROUND(I344*H344,2)</f>
        <v>0</v>
      </c>
      <c r="BL344" s="18" t="s">
        <v>154</v>
      </c>
      <c r="BM344" s="154" t="s">
        <v>457</v>
      </c>
    </row>
    <row r="345" spans="1:65" s="13" customFormat="1" x14ac:dyDescent="0.2">
      <c r="B345" s="156"/>
      <c r="D345" s="157" t="s">
        <v>156</v>
      </c>
      <c r="F345" s="159" t="s">
        <v>458</v>
      </c>
      <c r="H345" s="160">
        <v>31.68</v>
      </c>
      <c r="L345" s="156"/>
      <c r="M345" s="161"/>
      <c r="N345" s="162"/>
      <c r="O345" s="162"/>
      <c r="P345" s="162"/>
      <c r="Q345" s="162"/>
      <c r="R345" s="162"/>
      <c r="S345" s="162"/>
      <c r="T345" s="163"/>
      <c r="AT345" s="158" t="s">
        <v>156</v>
      </c>
      <c r="AU345" s="158" t="s">
        <v>89</v>
      </c>
      <c r="AV345" s="13" t="s">
        <v>89</v>
      </c>
      <c r="AW345" s="13" t="s">
        <v>3</v>
      </c>
      <c r="AX345" s="13" t="s">
        <v>87</v>
      </c>
      <c r="AY345" s="158" t="s">
        <v>147</v>
      </c>
    </row>
    <row r="346" spans="1:65" s="2" customFormat="1" ht="16.5" customHeight="1" x14ac:dyDescent="0.2">
      <c r="A346" s="31"/>
      <c r="B346" s="143"/>
      <c r="C346" s="144" t="s">
        <v>459</v>
      </c>
      <c r="D346" s="144" t="s">
        <v>149</v>
      </c>
      <c r="E346" s="145" t="s">
        <v>460</v>
      </c>
      <c r="F346" s="146" t="s">
        <v>461</v>
      </c>
      <c r="G346" s="147" t="s">
        <v>183</v>
      </c>
      <c r="H346" s="148">
        <v>75.3</v>
      </c>
      <c r="I346" s="149"/>
      <c r="J346" s="149">
        <f>ROUND(I346*H346,2)</f>
        <v>0</v>
      </c>
      <c r="K346" s="146" t="s">
        <v>153</v>
      </c>
      <c r="L346" s="32"/>
      <c r="M346" s="150" t="s">
        <v>1</v>
      </c>
      <c r="N346" s="151" t="s">
        <v>45</v>
      </c>
      <c r="O346" s="152">
        <v>0.216</v>
      </c>
      <c r="P346" s="152">
        <f>O346*H346</f>
        <v>16.264799999999997</v>
      </c>
      <c r="Q346" s="152">
        <v>0.1295</v>
      </c>
      <c r="R346" s="152">
        <f>Q346*H346</f>
        <v>9.7513500000000004</v>
      </c>
      <c r="S346" s="152">
        <v>0</v>
      </c>
      <c r="T346" s="153">
        <f>S346*H346</f>
        <v>0</v>
      </c>
      <c r="U346" s="31"/>
      <c r="V346" s="31"/>
      <c r="W346" s="31"/>
      <c r="X346" s="31"/>
      <c r="Y346" s="31"/>
      <c r="Z346" s="31"/>
      <c r="AA346" s="31"/>
      <c r="AB346" s="31"/>
      <c r="AC346" s="31"/>
      <c r="AD346" s="31"/>
      <c r="AE346" s="31"/>
      <c r="AR346" s="154" t="s">
        <v>154</v>
      </c>
      <c r="AT346" s="154" t="s">
        <v>149</v>
      </c>
      <c r="AU346" s="154" t="s">
        <v>89</v>
      </c>
      <c r="AY346" s="18" t="s">
        <v>147</v>
      </c>
      <c r="BE346" s="155">
        <f>IF(N346="základní",J346,0)</f>
        <v>0</v>
      </c>
      <c r="BF346" s="155">
        <f>IF(N346="snížená",J346,0)</f>
        <v>0</v>
      </c>
      <c r="BG346" s="155">
        <f>IF(N346="zákl. přenesená",J346,0)</f>
        <v>0</v>
      </c>
      <c r="BH346" s="155">
        <f>IF(N346="sníž. přenesená",J346,0)</f>
        <v>0</v>
      </c>
      <c r="BI346" s="155">
        <f>IF(N346="nulová",J346,0)</f>
        <v>0</v>
      </c>
      <c r="BJ346" s="18" t="s">
        <v>87</v>
      </c>
      <c r="BK346" s="155">
        <f>ROUND(I346*H346,2)</f>
        <v>0</v>
      </c>
      <c r="BL346" s="18" t="s">
        <v>154</v>
      </c>
      <c r="BM346" s="154" t="s">
        <v>462</v>
      </c>
    </row>
    <row r="347" spans="1:65" s="2" customFormat="1" ht="16.5" customHeight="1" x14ac:dyDescent="0.2">
      <c r="A347" s="31"/>
      <c r="B347" s="143"/>
      <c r="C347" s="187" t="s">
        <v>463</v>
      </c>
      <c r="D347" s="187" t="s">
        <v>262</v>
      </c>
      <c r="E347" s="188" t="s">
        <v>464</v>
      </c>
      <c r="F347" s="189" t="s">
        <v>465</v>
      </c>
      <c r="G347" s="190" t="s">
        <v>183</v>
      </c>
      <c r="H347" s="191">
        <v>82.83</v>
      </c>
      <c r="I347" s="192"/>
      <c r="J347" s="192">
        <f>ROUND(I347*H347,2)</f>
        <v>0</v>
      </c>
      <c r="K347" s="189" t="s">
        <v>153</v>
      </c>
      <c r="L347" s="193"/>
      <c r="M347" s="194" t="s">
        <v>1</v>
      </c>
      <c r="N347" s="195" t="s">
        <v>45</v>
      </c>
      <c r="O347" s="152">
        <v>0</v>
      </c>
      <c r="P347" s="152">
        <f>O347*H347</f>
        <v>0</v>
      </c>
      <c r="Q347" s="152">
        <v>4.5999999999999999E-2</v>
      </c>
      <c r="R347" s="152">
        <f>Q347*H347</f>
        <v>3.8101799999999999</v>
      </c>
      <c r="S347" s="152">
        <v>0</v>
      </c>
      <c r="T347" s="153">
        <f>S347*H347</f>
        <v>0</v>
      </c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  <c r="AR347" s="154" t="s">
        <v>186</v>
      </c>
      <c r="AT347" s="154" t="s">
        <v>262</v>
      </c>
      <c r="AU347" s="154" t="s">
        <v>89</v>
      </c>
      <c r="AY347" s="18" t="s">
        <v>147</v>
      </c>
      <c r="BE347" s="155">
        <f>IF(N347="základní",J347,0)</f>
        <v>0</v>
      </c>
      <c r="BF347" s="155">
        <f>IF(N347="snížená",J347,0)</f>
        <v>0</v>
      </c>
      <c r="BG347" s="155">
        <f>IF(N347="zákl. přenesená",J347,0)</f>
        <v>0</v>
      </c>
      <c r="BH347" s="155">
        <f>IF(N347="sníž. přenesená",J347,0)</f>
        <v>0</v>
      </c>
      <c r="BI347" s="155">
        <f>IF(N347="nulová",J347,0)</f>
        <v>0</v>
      </c>
      <c r="BJ347" s="18" t="s">
        <v>87</v>
      </c>
      <c r="BK347" s="155">
        <f>ROUND(I347*H347,2)</f>
        <v>0</v>
      </c>
      <c r="BL347" s="18" t="s">
        <v>154</v>
      </c>
      <c r="BM347" s="154" t="s">
        <v>466</v>
      </c>
    </row>
    <row r="348" spans="1:65" s="13" customFormat="1" x14ac:dyDescent="0.2">
      <c r="B348" s="156"/>
      <c r="D348" s="157" t="s">
        <v>156</v>
      </c>
      <c r="F348" s="159" t="s">
        <v>467</v>
      </c>
      <c r="H348" s="160">
        <v>82.83</v>
      </c>
      <c r="L348" s="156"/>
      <c r="M348" s="161"/>
      <c r="N348" s="162"/>
      <c r="O348" s="162"/>
      <c r="P348" s="162"/>
      <c r="Q348" s="162"/>
      <c r="R348" s="162"/>
      <c r="S348" s="162"/>
      <c r="T348" s="163"/>
      <c r="AT348" s="158" t="s">
        <v>156</v>
      </c>
      <c r="AU348" s="158" t="s">
        <v>89</v>
      </c>
      <c r="AV348" s="13" t="s">
        <v>89</v>
      </c>
      <c r="AW348" s="13" t="s">
        <v>3</v>
      </c>
      <c r="AX348" s="13" t="s">
        <v>87</v>
      </c>
      <c r="AY348" s="158" t="s">
        <v>147</v>
      </c>
    </row>
    <row r="349" spans="1:65" s="2" customFormat="1" ht="16.5" customHeight="1" x14ac:dyDescent="0.2">
      <c r="A349" s="31"/>
      <c r="B349" s="143"/>
      <c r="C349" s="144" t="s">
        <v>468</v>
      </c>
      <c r="D349" s="144" t="s">
        <v>149</v>
      </c>
      <c r="E349" s="145" t="s">
        <v>469</v>
      </c>
      <c r="F349" s="146" t="s">
        <v>470</v>
      </c>
      <c r="G349" s="147" t="s">
        <v>183</v>
      </c>
      <c r="H349" s="148">
        <v>10.8</v>
      </c>
      <c r="I349" s="149"/>
      <c r="J349" s="149">
        <f>ROUND(I349*H349,2)</f>
        <v>0</v>
      </c>
      <c r="K349" s="146" t="s">
        <v>153</v>
      </c>
      <c r="L349" s="32"/>
      <c r="M349" s="150" t="s">
        <v>1</v>
      </c>
      <c r="N349" s="151" t="s">
        <v>45</v>
      </c>
      <c r="O349" s="152">
        <v>0.14000000000000001</v>
      </c>
      <c r="P349" s="152">
        <f>O349*H349</f>
        <v>1.5120000000000002</v>
      </c>
      <c r="Q349" s="152">
        <v>0.10095</v>
      </c>
      <c r="R349" s="152">
        <f>Q349*H349</f>
        <v>1.09026</v>
      </c>
      <c r="S349" s="152">
        <v>0</v>
      </c>
      <c r="T349" s="153">
        <f>S349*H349</f>
        <v>0</v>
      </c>
      <c r="U349" s="31"/>
      <c r="V349" s="31"/>
      <c r="W349" s="31"/>
      <c r="X349" s="31"/>
      <c r="Y349" s="31"/>
      <c r="Z349" s="31"/>
      <c r="AA349" s="31"/>
      <c r="AB349" s="31"/>
      <c r="AC349" s="31"/>
      <c r="AD349" s="31"/>
      <c r="AE349" s="31"/>
      <c r="AR349" s="154" t="s">
        <v>154</v>
      </c>
      <c r="AT349" s="154" t="s">
        <v>149</v>
      </c>
      <c r="AU349" s="154" t="s">
        <v>89</v>
      </c>
      <c r="AY349" s="18" t="s">
        <v>147</v>
      </c>
      <c r="BE349" s="155">
        <f>IF(N349="základní",J349,0)</f>
        <v>0</v>
      </c>
      <c r="BF349" s="155">
        <f>IF(N349="snížená",J349,0)</f>
        <v>0</v>
      </c>
      <c r="BG349" s="155">
        <f>IF(N349="zákl. přenesená",J349,0)</f>
        <v>0</v>
      </c>
      <c r="BH349" s="155">
        <f>IF(N349="sníž. přenesená",J349,0)</f>
        <v>0</v>
      </c>
      <c r="BI349" s="155">
        <f>IF(N349="nulová",J349,0)</f>
        <v>0</v>
      </c>
      <c r="BJ349" s="18" t="s">
        <v>87</v>
      </c>
      <c r="BK349" s="155">
        <f>ROUND(I349*H349,2)</f>
        <v>0</v>
      </c>
      <c r="BL349" s="18" t="s">
        <v>154</v>
      </c>
      <c r="BM349" s="154" t="s">
        <v>471</v>
      </c>
    </row>
    <row r="350" spans="1:65" s="2" customFormat="1" ht="16.5" customHeight="1" x14ac:dyDescent="0.2">
      <c r="A350" s="31"/>
      <c r="B350" s="143"/>
      <c r="C350" s="187" t="s">
        <v>472</v>
      </c>
      <c r="D350" s="187" t="s">
        <v>262</v>
      </c>
      <c r="E350" s="188" t="s">
        <v>473</v>
      </c>
      <c r="F350" s="189" t="s">
        <v>474</v>
      </c>
      <c r="G350" s="190" t="s">
        <v>183</v>
      </c>
      <c r="H350" s="191">
        <v>11.88</v>
      </c>
      <c r="I350" s="192"/>
      <c r="J350" s="192">
        <f>ROUND(I350*H350,2)</f>
        <v>0</v>
      </c>
      <c r="K350" s="189" t="s">
        <v>153</v>
      </c>
      <c r="L350" s="193"/>
      <c r="M350" s="194" t="s">
        <v>1</v>
      </c>
      <c r="N350" s="195" t="s">
        <v>45</v>
      </c>
      <c r="O350" s="152">
        <v>0</v>
      </c>
      <c r="P350" s="152">
        <f>O350*H350</f>
        <v>0</v>
      </c>
      <c r="Q350" s="152">
        <v>2.8000000000000001E-2</v>
      </c>
      <c r="R350" s="152">
        <f>Q350*H350</f>
        <v>0.33264000000000005</v>
      </c>
      <c r="S350" s="152">
        <v>0</v>
      </c>
      <c r="T350" s="153">
        <f>S350*H350</f>
        <v>0</v>
      </c>
      <c r="U350" s="31"/>
      <c r="V350" s="31"/>
      <c r="W350" s="31"/>
      <c r="X350" s="31"/>
      <c r="Y350" s="31"/>
      <c r="Z350" s="31"/>
      <c r="AA350" s="31"/>
      <c r="AB350" s="31"/>
      <c r="AC350" s="31"/>
      <c r="AD350" s="31"/>
      <c r="AE350" s="31"/>
      <c r="AR350" s="154" t="s">
        <v>186</v>
      </c>
      <c r="AT350" s="154" t="s">
        <v>262</v>
      </c>
      <c r="AU350" s="154" t="s">
        <v>89</v>
      </c>
      <c r="AY350" s="18" t="s">
        <v>147</v>
      </c>
      <c r="BE350" s="155">
        <f>IF(N350="základní",J350,0)</f>
        <v>0</v>
      </c>
      <c r="BF350" s="155">
        <f>IF(N350="snížená",J350,0)</f>
        <v>0</v>
      </c>
      <c r="BG350" s="155">
        <f>IF(N350="zákl. přenesená",J350,0)</f>
        <v>0</v>
      </c>
      <c r="BH350" s="155">
        <f>IF(N350="sníž. přenesená",J350,0)</f>
        <v>0</v>
      </c>
      <c r="BI350" s="155">
        <f>IF(N350="nulová",J350,0)</f>
        <v>0</v>
      </c>
      <c r="BJ350" s="18" t="s">
        <v>87</v>
      </c>
      <c r="BK350" s="155">
        <f>ROUND(I350*H350,2)</f>
        <v>0</v>
      </c>
      <c r="BL350" s="18" t="s">
        <v>154</v>
      </c>
      <c r="BM350" s="154" t="s">
        <v>475</v>
      </c>
    </row>
    <row r="351" spans="1:65" s="13" customFormat="1" x14ac:dyDescent="0.2">
      <c r="B351" s="156"/>
      <c r="D351" s="157" t="s">
        <v>156</v>
      </c>
      <c r="F351" s="159" t="s">
        <v>476</v>
      </c>
      <c r="H351" s="160">
        <v>11.88</v>
      </c>
      <c r="L351" s="156"/>
      <c r="M351" s="161"/>
      <c r="N351" s="162"/>
      <c r="O351" s="162"/>
      <c r="P351" s="162"/>
      <c r="Q351" s="162"/>
      <c r="R351" s="162"/>
      <c r="S351" s="162"/>
      <c r="T351" s="163"/>
      <c r="AT351" s="158" t="s">
        <v>156</v>
      </c>
      <c r="AU351" s="158" t="s">
        <v>89</v>
      </c>
      <c r="AV351" s="13" t="s">
        <v>89</v>
      </c>
      <c r="AW351" s="13" t="s">
        <v>3</v>
      </c>
      <c r="AX351" s="13" t="s">
        <v>87</v>
      </c>
      <c r="AY351" s="158" t="s">
        <v>147</v>
      </c>
    </row>
    <row r="352" spans="1:65" s="2" customFormat="1" ht="16.5" customHeight="1" x14ac:dyDescent="0.2">
      <c r="A352" s="31"/>
      <c r="B352" s="143"/>
      <c r="C352" s="187" t="s">
        <v>477</v>
      </c>
      <c r="D352" s="187" t="s">
        <v>262</v>
      </c>
      <c r="E352" s="188" t="s">
        <v>478</v>
      </c>
      <c r="F352" s="189" t="s">
        <v>479</v>
      </c>
      <c r="G352" s="190" t="s">
        <v>189</v>
      </c>
      <c r="H352" s="191">
        <v>5.5</v>
      </c>
      <c r="I352" s="192"/>
      <c r="J352" s="192">
        <f>ROUND(I352*H352,2)</f>
        <v>0</v>
      </c>
      <c r="K352" s="189" t="s">
        <v>153</v>
      </c>
      <c r="L352" s="193"/>
      <c r="M352" s="194" t="s">
        <v>1</v>
      </c>
      <c r="N352" s="195" t="s">
        <v>45</v>
      </c>
      <c r="O352" s="152">
        <v>0</v>
      </c>
      <c r="P352" s="152">
        <f>O352*H352</f>
        <v>0</v>
      </c>
      <c r="Q352" s="152">
        <v>2.4289999999999998</v>
      </c>
      <c r="R352" s="152">
        <f>Q352*H352</f>
        <v>13.359499999999999</v>
      </c>
      <c r="S352" s="152">
        <v>0</v>
      </c>
      <c r="T352" s="153">
        <f>S352*H352</f>
        <v>0</v>
      </c>
      <c r="U352" s="31"/>
      <c r="V352" s="31"/>
      <c r="W352" s="31"/>
      <c r="X352" s="31"/>
      <c r="Y352" s="31"/>
      <c r="Z352" s="31"/>
      <c r="AA352" s="31"/>
      <c r="AB352" s="31"/>
      <c r="AC352" s="31"/>
      <c r="AD352" s="31"/>
      <c r="AE352" s="31"/>
      <c r="AR352" s="154" t="s">
        <v>186</v>
      </c>
      <c r="AT352" s="154" t="s">
        <v>262</v>
      </c>
      <c r="AU352" s="154" t="s">
        <v>89</v>
      </c>
      <c r="AY352" s="18" t="s">
        <v>147</v>
      </c>
      <c r="BE352" s="155">
        <f>IF(N352="základní",J352,0)</f>
        <v>0</v>
      </c>
      <c r="BF352" s="155">
        <f>IF(N352="snížená",J352,0)</f>
        <v>0</v>
      </c>
      <c r="BG352" s="155">
        <f>IF(N352="zákl. přenesená",J352,0)</f>
        <v>0</v>
      </c>
      <c r="BH352" s="155">
        <f>IF(N352="sníž. přenesená",J352,0)</f>
        <v>0</v>
      </c>
      <c r="BI352" s="155">
        <f>IF(N352="nulová",J352,0)</f>
        <v>0</v>
      </c>
      <c r="BJ352" s="18" t="s">
        <v>87</v>
      </c>
      <c r="BK352" s="155">
        <f>ROUND(I352*H352,2)</f>
        <v>0</v>
      </c>
      <c r="BL352" s="18" t="s">
        <v>154</v>
      </c>
      <c r="BM352" s="154" t="s">
        <v>480</v>
      </c>
    </row>
    <row r="353" spans="1:65" s="13" customFormat="1" x14ac:dyDescent="0.2">
      <c r="B353" s="156"/>
      <c r="D353" s="157" t="s">
        <v>156</v>
      </c>
      <c r="F353" s="159" t="s">
        <v>481</v>
      </c>
      <c r="H353" s="160">
        <v>5.5</v>
      </c>
      <c r="L353" s="156"/>
      <c r="M353" s="161"/>
      <c r="N353" s="162"/>
      <c r="O353" s="162"/>
      <c r="P353" s="162"/>
      <c r="Q353" s="162"/>
      <c r="R353" s="162"/>
      <c r="S353" s="162"/>
      <c r="T353" s="163"/>
      <c r="AT353" s="158" t="s">
        <v>156</v>
      </c>
      <c r="AU353" s="158" t="s">
        <v>89</v>
      </c>
      <c r="AV353" s="13" t="s">
        <v>89</v>
      </c>
      <c r="AW353" s="13" t="s">
        <v>3</v>
      </c>
      <c r="AX353" s="13" t="s">
        <v>87</v>
      </c>
      <c r="AY353" s="158" t="s">
        <v>147</v>
      </c>
    </row>
    <row r="354" spans="1:65" s="2" customFormat="1" ht="16.5" customHeight="1" x14ac:dyDescent="0.2">
      <c r="A354" s="31"/>
      <c r="B354" s="143"/>
      <c r="C354" s="144" t="s">
        <v>482</v>
      </c>
      <c r="D354" s="144" t="s">
        <v>149</v>
      </c>
      <c r="E354" s="145" t="s">
        <v>483</v>
      </c>
      <c r="F354" s="146" t="s">
        <v>484</v>
      </c>
      <c r="G354" s="147" t="s">
        <v>152</v>
      </c>
      <c r="H354" s="148">
        <v>784.64800000000002</v>
      </c>
      <c r="I354" s="149"/>
      <c r="J354" s="149">
        <f>ROUND(I354*H354,2)</f>
        <v>0</v>
      </c>
      <c r="K354" s="146" t="s">
        <v>153</v>
      </c>
      <c r="L354" s="32"/>
      <c r="M354" s="150" t="s">
        <v>1</v>
      </c>
      <c r="N354" s="151" t="s">
        <v>45</v>
      </c>
      <c r="O354" s="152">
        <v>0.08</v>
      </c>
      <c r="P354" s="152">
        <f>O354*H354</f>
        <v>62.771840000000005</v>
      </c>
      <c r="Q354" s="152">
        <v>6.8999999999999997E-4</v>
      </c>
      <c r="R354" s="152">
        <f>Q354*H354</f>
        <v>0.54140712000000002</v>
      </c>
      <c r="S354" s="152">
        <v>0</v>
      </c>
      <c r="T354" s="153">
        <f>S354*H354</f>
        <v>0</v>
      </c>
      <c r="U354" s="31"/>
      <c r="V354" s="31"/>
      <c r="W354" s="31"/>
      <c r="X354" s="31"/>
      <c r="Y354" s="31"/>
      <c r="Z354" s="31"/>
      <c r="AA354" s="31"/>
      <c r="AB354" s="31"/>
      <c r="AC354" s="31"/>
      <c r="AD354" s="31"/>
      <c r="AE354" s="31"/>
      <c r="AR354" s="154" t="s">
        <v>154</v>
      </c>
      <c r="AT354" s="154" t="s">
        <v>149</v>
      </c>
      <c r="AU354" s="154" t="s">
        <v>89</v>
      </c>
      <c r="AY354" s="18" t="s">
        <v>147</v>
      </c>
      <c r="BE354" s="155">
        <f>IF(N354="základní",J354,0)</f>
        <v>0</v>
      </c>
      <c r="BF354" s="155">
        <f>IF(N354="snížená",J354,0)</f>
        <v>0</v>
      </c>
      <c r="BG354" s="155">
        <f>IF(N354="zákl. přenesená",J354,0)</f>
        <v>0</v>
      </c>
      <c r="BH354" s="155">
        <f>IF(N354="sníž. přenesená",J354,0)</f>
        <v>0</v>
      </c>
      <c r="BI354" s="155">
        <f>IF(N354="nulová",J354,0)</f>
        <v>0</v>
      </c>
      <c r="BJ354" s="18" t="s">
        <v>87</v>
      </c>
      <c r="BK354" s="155">
        <f>ROUND(I354*H354,2)</f>
        <v>0</v>
      </c>
      <c r="BL354" s="18" t="s">
        <v>154</v>
      </c>
      <c r="BM354" s="154" t="s">
        <v>485</v>
      </c>
    </row>
    <row r="355" spans="1:65" s="13" customFormat="1" x14ac:dyDescent="0.2">
      <c r="B355" s="156"/>
      <c r="D355" s="157" t="s">
        <v>156</v>
      </c>
      <c r="E355" s="158" t="s">
        <v>1</v>
      </c>
      <c r="F355" s="159" t="s">
        <v>486</v>
      </c>
      <c r="H355" s="160">
        <v>567.27</v>
      </c>
      <c r="L355" s="156"/>
      <c r="M355" s="161"/>
      <c r="N355" s="162"/>
      <c r="O355" s="162"/>
      <c r="P355" s="162"/>
      <c r="Q355" s="162"/>
      <c r="R355" s="162"/>
      <c r="S355" s="162"/>
      <c r="T355" s="163"/>
      <c r="AT355" s="158" t="s">
        <v>156</v>
      </c>
      <c r="AU355" s="158" t="s">
        <v>89</v>
      </c>
      <c r="AV355" s="13" t="s">
        <v>89</v>
      </c>
      <c r="AW355" s="13" t="s">
        <v>36</v>
      </c>
      <c r="AX355" s="13" t="s">
        <v>80</v>
      </c>
      <c r="AY355" s="158" t="s">
        <v>147</v>
      </c>
    </row>
    <row r="356" spans="1:65" s="13" customFormat="1" x14ac:dyDescent="0.2">
      <c r="B356" s="156"/>
      <c r="D356" s="157" t="s">
        <v>156</v>
      </c>
      <c r="E356" s="158" t="s">
        <v>1</v>
      </c>
      <c r="F356" s="159" t="s">
        <v>487</v>
      </c>
      <c r="H356" s="160">
        <v>181.84800000000001</v>
      </c>
      <c r="L356" s="156"/>
      <c r="M356" s="161"/>
      <c r="N356" s="162"/>
      <c r="O356" s="162"/>
      <c r="P356" s="162"/>
      <c r="Q356" s="162"/>
      <c r="R356" s="162"/>
      <c r="S356" s="162"/>
      <c r="T356" s="163"/>
      <c r="AT356" s="158" t="s">
        <v>156</v>
      </c>
      <c r="AU356" s="158" t="s">
        <v>89</v>
      </c>
      <c r="AV356" s="13" t="s">
        <v>89</v>
      </c>
      <c r="AW356" s="13" t="s">
        <v>36</v>
      </c>
      <c r="AX356" s="13" t="s">
        <v>80</v>
      </c>
      <c r="AY356" s="158" t="s">
        <v>147</v>
      </c>
    </row>
    <row r="357" spans="1:65" s="13" customFormat="1" x14ac:dyDescent="0.2">
      <c r="B357" s="156"/>
      <c r="D357" s="157" t="s">
        <v>156</v>
      </c>
      <c r="E357" s="158" t="s">
        <v>1</v>
      </c>
      <c r="F357" s="159" t="s">
        <v>488</v>
      </c>
      <c r="H357" s="160">
        <v>35.53</v>
      </c>
      <c r="L357" s="156"/>
      <c r="M357" s="161"/>
      <c r="N357" s="162"/>
      <c r="O357" s="162"/>
      <c r="P357" s="162"/>
      <c r="Q357" s="162"/>
      <c r="R357" s="162"/>
      <c r="S357" s="162"/>
      <c r="T357" s="163"/>
      <c r="AT357" s="158" t="s">
        <v>156</v>
      </c>
      <c r="AU357" s="158" t="s">
        <v>89</v>
      </c>
      <c r="AV357" s="13" t="s">
        <v>89</v>
      </c>
      <c r="AW357" s="13" t="s">
        <v>36</v>
      </c>
      <c r="AX357" s="13" t="s">
        <v>80</v>
      </c>
      <c r="AY357" s="158" t="s">
        <v>147</v>
      </c>
    </row>
    <row r="358" spans="1:65" s="14" customFormat="1" x14ac:dyDescent="0.2">
      <c r="B358" s="164"/>
      <c r="D358" s="157" t="s">
        <v>156</v>
      </c>
      <c r="E358" s="165" t="s">
        <v>1</v>
      </c>
      <c r="F358" s="166" t="s">
        <v>158</v>
      </c>
      <c r="H358" s="167">
        <v>784.64800000000002</v>
      </c>
      <c r="L358" s="164"/>
      <c r="M358" s="168"/>
      <c r="N358" s="169"/>
      <c r="O358" s="169"/>
      <c r="P358" s="169"/>
      <c r="Q358" s="169"/>
      <c r="R358" s="169"/>
      <c r="S358" s="169"/>
      <c r="T358" s="170"/>
      <c r="AT358" s="165" t="s">
        <v>156</v>
      </c>
      <c r="AU358" s="165" t="s">
        <v>89</v>
      </c>
      <c r="AV358" s="14" t="s">
        <v>154</v>
      </c>
      <c r="AW358" s="14" t="s">
        <v>36</v>
      </c>
      <c r="AX358" s="14" t="s">
        <v>87</v>
      </c>
      <c r="AY358" s="165" t="s">
        <v>147</v>
      </c>
    </row>
    <row r="359" spans="1:65" s="2" customFormat="1" ht="16.5" customHeight="1" x14ac:dyDescent="0.2">
      <c r="A359" s="31"/>
      <c r="B359" s="143"/>
      <c r="C359" s="144" t="s">
        <v>489</v>
      </c>
      <c r="D359" s="144" t="s">
        <v>149</v>
      </c>
      <c r="E359" s="145" t="s">
        <v>490</v>
      </c>
      <c r="F359" s="146" t="s">
        <v>491</v>
      </c>
      <c r="G359" s="147" t="s">
        <v>183</v>
      </c>
      <c r="H359" s="148">
        <v>12.1</v>
      </c>
      <c r="I359" s="149"/>
      <c r="J359" s="149">
        <f>ROUND(I359*H359,2)</f>
        <v>0</v>
      </c>
      <c r="K359" s="146" t="s">
        <v>153</v>
      </c>
      <c r="L359" s="32"/>
      <c r="M359" s="150" t="s">
        <v>1</v>
      </c>
      <c r="N359" s="151" t="s">
        <v>45</v>
      </c>
      <c r="O359" s="152">
        <v>0.19600000000000001</v>
      </c>
      <c r="P359" s="152">
        <f>O359*H359</f>
        <v>2.3715999999999999</v>
      </c>
      <c r="Q359" s="152">
        <v>0</v>
      </c>
      <c r="R359" s="152">
        <f>Q359*H359</f>
        <v>0</v>
      </c>
      <c r="S359" s="152">
        <v>0</v>
      </c>
      <c r="T359" s="153">
        <f>S359*H359</f>
        <v>0</v>
      </c>
      <c r="U359" s="31"/>
      <c r="V359" s="31"/>
      <c r="W359" s="31"/>
      <c r="X359" s="31"/>
      <c r="Y359" s="31"/>
      <c r="Z359" s="31"/>
      <c r="AA359" s="31"/>
      <c r="AB359" s="31"/>
      <c r="AC359" s="31"/>
      <c r="AD359" s="31"/>
      <c r="AE359" s="31"/>
      <c r="AR359" s="154" t="s">
        <v>154</v>
      </c>
      <c r="AT359" s="154" t="s">
        <v>149</v>
      </c>
      <c r="AU359" s="154" t="s">
        <v>89</v>
      </c>
      <c r="AY359" s="18" t="s">
        <v>147</v>
      </c>
      <c r="BE359" s="155">
        <f>IF(N359="základní",J359,0)</f>
        <v>0</v>
      </c>
      <c r="BF359" s="155">
        <f>IF(N359="snížená",J359,0)</f>
        <v>0</v>
      </c>
      <c r="BG359" s="155">
        <f>IF(N359="zákl. přenesená",J359,0)</f>
        <v>0</v>
      </c>
      <c r="BH359" s="155">
        <f>IF(N359="sníž. přenesená",J359,0)</f>
        <v>0</v>
      </c>
      <c r="BI359" s="155">
        <f>IF(N359="nulová",J359,0)</f>
        <v>0</v>
      </c>
      <c r="BJ359" s="18" t="s">
        <v>87</v>
      </c>
      <c r="BK359" s="155">
        <f>ROUND(I359*H359,2)</f>
        <v>0</v>
      </c>
      <c r="BL359" s="18" t="s">
        <v>154</v>
      </c>
      <c r="BM359" s="154" t="s">
        <v>492</v>
      </c>
    </row>
    <row r="360" spans="1:65" s="2" customFormat="1" ht="16.5" customHeight="1" x14ac:dyDescent="0.2">
      <c r="A360" s="31"/>
      <c r="B360" s="143"/>
      <c r="C360" s="144" t="s">
        <v>493</v>
      </c>
      <c r="D360" s="144" t="s">
        <v>149</v>
      </c>
      <c r="E360" s="145" t="s">
        <v>494</v>
      </c>
      <c r="F360" s="146" t="s">
        <v>495</v>
      </c>
      <c r="G360" s="147" t="s">
        <v>189</v>
      </c>
      <c r="H360" s="148">
        <v>0.1</v>
      </c>
      <c r="I360" s="149"/>
      <c r="J360" s="149">
        <f>ROUND(I360*H360,2)</f>
        <v>0</v>
      </c>
      <c r="K360" s="146" t="s">
        <v>153</v>
      </c>
      <c r="L360" s="32"/>
      <c r="M360" s="150" t="s">
        <v>1</v>
      </c>
      <c r="N360" s="151" t="s">
        <v>45</v>
      </c>
      <c r="O360" s="152">
        <v>12.56</v>
      </c>
      <c r="P360" s="152">
        <f>O360*H360</f>
        <v>1.2560000000000002</v>
      </c>
      <c r="Q360" s="152">
        <v>0</v>
      </c>
      <c r="R360" s="152">
        <f>Q360*H360</f>
        <v>0</v>
      </c>
      <c r="S360" s="152">
        <v>2.2000000000000002</v>
      </c>
      <c r="T360" s="153">
        <f>S360*H360</f>
        <v>0.22000000000000003</v>
      </c>
      <c r="U360" s="31"/>
      <c r="V360" s="31"/>
      <c r="W360" s="31"/>
      <c r="X360" s="31"/>
      <c r="Y360" s="31"/>
      <c r="Z360" s="31"/>
      <c r="AA360" s="31"/>
      <c r="AB360" s="31"/>
      <c r="AC360" s="31"/>
      <c r="AD360" s="31"/>
      <c r="AE360" s="31"/>
      <c r="AR360" s="154" t="s">
        <v>154</v>
      </c>
      <c r="AT360" s="154" t="s">
        <v>149</v>
      </c>
      <c r="AU360" s="154" t="s">
        <v>89</v>
      </c>
      <c r="AY360" s="18" t="s">
        <v>147</v>
      </c>
      <c r="BE360" s="155">
        <f>IF(N360="základní",J360,0)</f>
        <v>0</v>
      </c>
      <c r="BF360" s="155">
        <f>IF(N360="snížená",J360,0)</f>
        <v>0</v>
      </c>
      <c r="BG360" s="155">
        <f>IF(N360="zákl. přenesená",J360,0)</f>
        <v>0</v>
      </c>
      <c r="BH360" s="155">
        <f>IF(N360="sníž. přenesená",J360,0)</f>
        <v>0</v>
      </c>
      <c r="BI360" s="155">
        <f>IF(N360="nulová",J360,0)</f>
        <v>0</v>
      </c>
      <c r="BJ360" s="18" t="s">
        <v>87</v>
      </c>
      <c r="BK360" s="155">
        <f>ROUND(I360*H360,2)</f>
        <v>0</v>
      </c>
      <c r="BL360" s="18" t="s">
        <v>154</v>
      </c>
      <c r="BM360" s="154" t="s">
        <v>496</v>
      </c>
    </row>
    <row r="361" spans="1:65" s="13" customFormat="1" x14ac:dyDescent="0.2">
      <c r="B361" s="156"/>
      <c r="D361" s="157" t="s">
        <v>156</v>
      </c>
      <c r="E361" s="158" t="s">
        <v>1</v>
      </c>
      <c r="F361" s="159" t="s">
        <v>497</v>
      </c>
      <c r="H361" s="160">
        <v>0.1</v>
      </c>
      <c r="L361" s="156"/>
      <c r="M361" s="161"/>
      <c r="N361" s="162"/>
      <c r="O361" s="162"/>
      <c r="P361" s="162"/>
      <c r="Q361" s="162"/>
      <c r="R361" s="162"/>
      <c r="S361" s="162"/>
      <c r="T361" s="163"/>
      <c r="AT361" s="158" t="s">
        <v>156</v>
      </c>
      <c r="AU361" s="158" t="s">
        <v>89</v>
      </c>
      <c r="AV361" s="13" t="s">
        <v>89</v>
      </c>
      <c r="AW361" s="13" t="s">
        <v>36</v>
      </c>
      <c r="AX361" s="13" t="s">
        <v>80</v>
      </c>
      <c r="AY361" s="158" t="s">
        <v>147</v>
      </c>
    </row>
    <row r="362" spans="1:65" s="14" customFormat="1" x14ac:dyDescent="0.2">
      <c r="B362" s="164"/>
      <c r="D362" s="157" t="s">
        <v>156</v>
      </c>
      <c r="E362" s="165" t="s">
        <v>1</v>
      </c>
      <c r="F362" s="166" t="s">
        <v>158</v>
      </c>
      <c r="H362" s="167">
        <v>0.1</v>
      </c>
      <c r="L362" s="164"/>
      <c r="M362" s="168"/>
      <c r="N362" s="169"/>
      <c r="O362" s="169"/>
      <c r="P362" s="169"/>
      <c r="Q362" s="169"/>
      <c r="R362" s="169"/>
      <c r="S362" s="169"/>
      <c r="T362" s="170"/>
      <c r="AT362" s="165" t="s">
        <v>156</v>
      </c>
      <c r="AU362" s="165" t="s">
        <v>89</v>
      </c>
      <c r="AV362" s="14" t="s">
        <v>154</v>
      </c>
      <c r="AW362" s="14" t="s">
        <v>36</v>
      </c>
      <c r="AX362" s="14" t="s">
        <v>87</v>
      </c>
      <c r="AY362" s="165" t="s">
        <v>147</v>
      </c>
    </row>
    <row r="363" spans="1:65" s="2" customFormat="1" ht="16.5" customHeight="1" x14ac:dyDescent="0.2">
      <c r="A363" s="31"/>
      <c r="B363" s="143"/>
      <c r="C363" s="144" t="s">
        <v>498</v>
      </c>
      <c r="D363" s="144" t="s">
        <v>149</v>
      </c>
      <c r="E363" s="145" t="s">
        <v>499</v>
      </c>
      <c r="F363" s="146" t="s">
        <v>500</v>
      </c>
      <c r="G363" s="147" t="s">
        <v>189</v>
      </c>
      <c r="H363" s="148">
        <v>0.15</v>
      </c>
      <c r="I363" s="149"/>
      <c r="J363" s="149">
        <f>ROUND(I363*H363,2)</f>
        <v>0</v>
      </c>
      <c r="K363" s="146" t="s">
        <v>153</v>
      </c>
      <c r="L363" s="32"/>
      <c r="M363" s="150" t="s">
        <v>1</v>
      </c>
      <c r="N363" s="151" t="s">
        <v>45</v>
      </c>
      <c r="O363" s="152">
        <v>10.47</v>
      </c>
      <c r="P363" s="152">
        <f>O363*H363</f>
        <v>1.5705</v>
      </c>
      <c r="Q363" s="152">
        <v>0</v>
      </c>
      <c r="R363" s="152">
        <f>Q363*H363</f>
        <v>0</v>
      </c>
      <c r="S363" s="152">
        <v>2.2000000000000002</v>
      </c>
      <c r="T363" s="153">
        <f>S363*H363</f>
        <v>0.33</v>
      </c>
      <c r="U363" s="31"/>
      <c r="V363" s="31"/>
      <c r="W363" s="31"/>
      <c r="X363" s="31"/>
      <c r="Y363" s="31"/>
      <c r="Z363" s="31"/>
      <c r="AA363" s="31"/>
      <c r="AB363" s="31"/>
      <c r="AC363" s="31"/>
      <c r="AD363" s="31"/>
      <c r="AE363" s="31"/>
      <c r="AR363" s="154" t="s">
        <v>154</v>
      </c>
      <c r="AT363" s="154" t="s">
        <v>149</v>
      </c>
      <c r="AU363" s="154" t="s">
        <v>89</v>
      </c>
      <c r="AY363" s="18" t="s">
        <v>147</v>
      </c>
      <c r="BE363" s="155">
        <f>IF(N363="základní",J363,0)</f>
        <v>0</v>
      </c>
      <c r="BF363" s="155">
        <f>IF(N363="snížená",J363,0)</f>
        <v>0</v>
      </c>
      <c r="BG363" s="155">
        <f>IF(N363="zákl. přenesená",J363,0)</f>
        <v>0</v>
      </c>
      <c r="BH363" s="155">
        <f>IF(N363="sníž. přenesená",J363,0)</f>
        <v>0</v>
      </c>
      <c r="BI363" s="155">
        <f>IF(N363="nulová",J363,0)</f>
        <v>0</v>
      </c>
      <c r="BJ363" s="18" t="s">
        <v>87</v>
      </c>
      <c r="BK363" s="155">
        <f>ROUND(I363*H363,2)</f>
        <v>0</v>
      </c>
      <c r="BL363" s="18" t="s">
        <v>154</v>
      </c>
      <c r="BM363" s="154" t="s">
        <v>501</v>
      </c>
    </row>
    <row r="364" spans="1:65" s="13" customFormat="1" x14ac:dyDescent="0.2">
      <c r="B364" s="156"/>
      <c r="D364" s="157" t="s">
        <v>156</v>
      </c>
      <c r="E364" s="158" t="s">
        <v>1</v>
      </c>
      <c r="F364" s="159" t="s">
        <v>406</v>
      </c>
      <c r="H364" s="160">
        <v>0.15</v>
      </c>
      <c r="L364" s="156"/>
      <c r="M364" s="161"/>
      <c r="N364" s="162"/>
      <c r="O364" s="162"/>
      <c r="P364" s="162"/>
      <c r="Q364" s="162"/>
      <c r="R364" s="162"/>
      <c r="S364" s="162"/>
      <c r="T364" s="163"/>
      <c r="AT364" s="158" t="s">
        <v>156</v>
      </c>
      <c r="AU364" s="158" t="s">
        <v>89</v>
      </c>
      <c r="AV364" s="13" t="s">
        <v>89</v>
      </c>
      <c r="AW364" s="13" t="s">
        <v>36</v>
      </c>
      <c r="AX364" s="13" t="s">
        <v>80</v>
      </c>
      <c r="AY364" s="158" t="s">
        <v>147</v>
      </c>
    </row>
    <row r="365" spans="1:65" s="14" customFormat="1" x14ac:dyDescent="0.2">
      <c r="B365" s="164"/>
      <c r="D365" s="157" t="s">
        <v>156</v>
      </c>
      <c r="E365" s="165" t="s">
        <v>1</v>
      </c>
      <c r="F365" s="166" t="s">
        <v>158</v>
      </c>
      <c r="H365" s="167">
        <v>0.15</v>
      </c>
      <c r="L365" s="164"/>
      <c r="M365" s="168"/>
      <c r="N365" s="169"/>
      <c r="O365" s="169"/>
      <c r="P365" s="169"/>
      <c r="Q365" s="169"/>
      <c r="R365" s="169"/>
      <c r="S365" s="169"/>
      <c r="T365" s="170"/>
      <c r="AT365" s="165" t="s">
        <v>156</v>
      </c>
      <c r="AU365" s="165" t="s">
        <v>89</v>
      </c>
      <c r="AV365" s="14" t="s">
        <v>154</v>
      </c>
      <c r="AW365" s="14" t="s">
        <v>36</v>
      </c>
      <c r="AX365" s="14" t="s">
        <v>87</v>
      </c>
      <c r="AY365" s="165" t="s">
        <v>147</v>
      </c>
    </row>
    <row r="366" spans="1:65" s="2" customFormat="1" ht="16.5" customHeight="1" x14ac:dyDescent="0.2">
      <c r="A366" s="31"/>
      <c r="B366" s="143"/>
      <c r="C366" s="144" t="s">
        <v>502</v>
      </c>
      <c r="D366" s="144" t="s">
        <v>149</v>
      </c>
      <c r="E366" s="145" t="s">
        <v>503</v>
      </c>
      <c r="F366" s="146" t="s">
        <v>504</v>
      </c>
      <c r="G366" s="147" t="s">
        <v>189</v>
      </c>
      <c r="H366" s="148">
        <v>0.1</v>
      </c>
      <c r="I366" s="149"/>
      <c r="J366" s="149">
        <f>ROUND(I366*H366,2)</f>
        <v>0</v>
      </c>
      <c r="K366" s="146" t="s">
        <v>153</v>
      </c>
      <c r="L366" s="32"/>
      <c r="M366" s="150" t="s">
        <v>1</v>
      </c>
      <c r="N366" s="151" t="s">
        <v>45</v>
      </c>
      <c r="O366" s="152">
        <v>4.8280000000000003</v>
      </c>
      <c r="P366" s="152">
        <f>O366*H366</f>
        <v>0.48280000000000006</v>
      </c>
      <c r="Q366" s="152">
        <v>0</v>
      </c>
      <c r="R366" s="152">
        <f>Q366*H366</f>
        <v>0</v>
      </c>
      <c r="S366" s="152">
        <v>4.3999999999999997E-2</v>
      </c>
      <c r="T366" s="153">
        <f>S366*H366</f>
        <v>4.4000000000000003E-3</v>
      </c>
      <c r="U366" s="31"/>
      <c r="V366" s="31"/>
      <c r="W366" s="31"/>
      <c r="X366" s="31"/>
      <c r="Y366" s="31"/>
      <c r="Z366" s="31"/>
      <c r="AA366" s="31"/>
      <c r="AB366" s="31"/>
      <c r="AC366" s="31"/>
      <c r="AD366" s="31"/>
      <c r="AE366" s="31"/>
      <c r="AR366" s="154" t="s">
        <v>154</v>
      </c>
      <c r="AT366" s="154" t="s">
        <v>149</v>
      </c>
      <c r="AU366" s="154" t="s">
        <v>89</v>
      </c>
      <c r="AY366" s="18" t="s">
        <v>147</v>
      </c>
      <c r="BE366" s="155">
        <f>IF(N366="základní",J366,0)</f>
        <v>0</v>
      </c>
      <c r="BF366" s="155">
        <f>IF(N366="snížená",J366,0)</f>
        <v>0</v>
      </c>
      <c r="BG366" s="155">
        <f>IF(N366="zákl. přenesená",J366,0)</f>
        <v>0</v>
      </c>
      <c r="BH366" s="155">
        <f>IF(N366="sníž. přenesená",J366,0)</f>
        <v>0</v>
      </c>
      <c r="BI366" s="155">
        <f>IF(N366="nulová",J366,0)</f>
        <v>0</v>
      </c>
      <c r="BJ366" s="18" t="s">
        <v>87</v>
      </c>
      <c r="BK366" s="155">
        <f>ROUND(I366*H366,2)</f>
        <v>0</v>
      </c>
      <c r="BL366" s="18" t="s">
        <v>154</v>
      </c>
      <c r="BM366" s="154" t="s">
        <v>505</v>
      </c>
    </row>
    <row r="367" spans="1:65" s="2" customFormat="1" ht="16.5" customHeight="1" x14ac:dyDescent="0.2">
      <c r="A367" s="31"/>
      <c r="B367" s="143"/>
      <c r="C367" s="144" t="s">
        <v>506</v>
      </c>
      <c r="D367" s="144" t="s">
        <v>149</v>
      </c>
      <c r="E367" s="145" t="s">
        <v>507</v>
      </c>
      <c r="F367" s="146" t="s">
        <v>508</v>
      </c>
      <c r="G367" s="147" t="s">
        <v>189</v>
      </c>
      <c r="H367" s="148">
        <v>0.15</v>
      </c>
      <c r="I367" s="149"/>
      <c r="J367" s="149">
        <f>ROUND(I367*H367,2)</f>
        <v>0</v>
      </c>
      <c r="K367" s="146" t="s">
        <v>153</v>
      </c>
      <c r="L367" s="32"/>
      <c r="M367" s="150" t="s">
        <v>1</v>
      </c>
      <c r="N367" s="151" t="s">
        <v>45</v>
      </c>
      <c r="O367" s="152">
        <v>4.0289999999999999</v>
      </c>
      <c r="P367" s="152">
        <f>O367*H367</f>
        <v>0.60434999999999994</v>
      </c>
      <c r="Q367" s="152">
        <v>0</v>
      </c>
      <c r="R367" s="152">
        <f>Q367*H367</f>
        <v>0</v>
      </c>
      <c r="S367" s="152">
        <v>2.9000000000000001E-2</v>
      </c>
      <c r="T367" s="153">
        <f>S367*H367</f>
        <v>4.3499999999999997E-3</v>
      </c>
      <c r="U367" s="31"/>
      <c r="V367" s="31"/>
      <c r="W367" s="31"/>
      <c r="X367" s="31"/>
      <c r="Y367" s="31"/>
      <c r="Z367" s="31"/>
      <c r="AA367" s="31"/>
      <c r="AB367" s="31"/>
      <c r="AC367" s="31"/>
      <c r="AD367" s="31"/>
      <c r="AE367" s="31"/>
      <c r="AR367" s="154" t="s">
        <v>154</v>
      </c>
      <c r="AT367" s="154" t="s">
        <v>149</v>
      </c>
      <c r="AU367" s="154" t="s">
        <v>89</v>
      </c>
      <c r="AY367" s="18" t="s">
        <v>147</v>
      </c>
      <c r="BE367" s="155">
        <f>IF(N367="základní",J367,0)</f>
        <v>0</v>
      </c>
      <c r="BF367" s="155">
        <f>IF(N367="snížená",J367,0)</f>
        <v>0</v>
      </c>
      <c r="BG367" s="155">
        <f>IF(N367="zákl. přenesená",J367,0)</f>
        <v>0</v>
      </c>
      <c r="BH367" s="155">
        <f>IF(N367="sníž. přenesená",J367,0)</f>
        <v>0</v>
      </c>
      <c r="BI367" s="155">
        <f>IF(N367="nulová",J367,0)</f>
        <v>0</v>
      </c>
      <c r="BJ367" s="18" t="s">
        <v>87</v>
      </c>
      <c r="BK367" s="155">
        <f>ROUND(I367*H367,2)</f>
        <v>0</v>
      </c>
      <c r="BL367" s="18" t="s">
        <v>154</v>
      </c>
      <c r="BM367" s="154" t="s">
        <v>509</v>
      </c>
    </row>
    <row r="368" spans="1:65" s="2" customFormat="1" ht="16.5" customHeight="1" x14ac:dyDescent="0.2">
      <c r="A368" s="31"/>
      <c r="B368" s="143"/>
      <c r="C368" s="144" t="s">
        <v>510</v>
      </c>
      <c r="D368" s="144" t="s">
        <v>149</v>
      </c>
      <c r="E368" s="145" t="s">
        <v>511</v>
      </c>
      <c r="F368" s="146" t="s">
        <v>512</v>
      </c>
      <c r="G368" s="147" t="s">
        <v>183</v>
      </c>
      <c r="H368" s="148">
        <v>2</v>
      </c>
      <c r="I368" s="149"/>
      <c r="J368" s="149">
        <f>ROUND(I368*H368,2)</f>
        <v>0</v>
      </c>
      <c r="K368" s="146" t="s">
        <v>153</v>
      </c>
      <c r="L368" s="32"/>
      <c r="M368" s="150" t="s">
        <v>1</v>
      </c>
      <c r="N368" s="151" t="s">
        <v>45</v>
      </c>
      <c r="O368" s="152">
        <v>1.7</v>
      </c>
      <c r="P368" s="152">
        <f>O368*H368</f>
        <v>3.4</v>
      </c>
      <c r="Q368" s="152">
        <v>7.5000000000000002E-4</v>
      </c>
      <c r="R368" s="152">
        <f>Q368*H368</f>
        <v>1.5E-3</v>
      </c>
      <c r="S368" s="152">
        <v>4.4999999999999998E-2</v>
      </c>
      <c r="T368" s="153">
        <f>S368*H368</f>
        <v>0.09</v>
      </c>
      <c r="U368" s="31"/>
      <c r="V368" s="31"/>
      <c r="W368" s="31"/>
      <c r="X368" s="31"/>
      <c r="Y368" s="31"/>
      <c r="Z368" s="31"/>
      <c r="AA368" s="31"/>
      <c r="AB368" s="31"/>
      <c r="AC368" s="31"/>
      <c r="AD368" s="31"/>
      <c r="AE368" s="31"/>
      <c r="AR368" s="154" t="s">
        <v>154</v>
      </c>
      <c r="AT368" s="154" t="s">
        <v>149</v>
      </c>
      <c r="AU368" s="154" t="s">
        <v>89</v>
      </c>
      <c r="AY368" s="18" t="s">
        <v>147</v>
      </c>
      <c r="BE368" s="155">
        <f>IF(N368="základní",J368,0)</f>
        <v>0</v>
      </c>
      <c r="BF368" s="155">
        <f>IF(N368="snížená",J368,0)</f>
        <v>0</v>
      </c>
      <c r="BG368" s="155">
        <f>IF(N368="zákl. přenesená",J368,0)</f>
        <v>0</v>
      </c>
      <c r="BH368" s="155">
        <f>IF(N368="sníž. přenesená",J368,0)</f>
        <v>0</v>
      </c>
      <c r="BI368" s="155">
        <f>IF(N368="nulová",J368,0)</f>
        <v>0</v>
      </c>
      <c r="BJ368" s="18" t="s">
        <v>87</v>
      </c>
      <c r="BK368" s="155">
        <f>ROUND(I368*H368,2)</f>
        <v>0</v>
      </c>
      <c r="BL368" s="18" t="s">
        <v>154</v>
      </c>
      <c r="BM368" s="154" t="s">
        <v>513</v>
      </c>
    </row>
    <row r="369" spans="1:65" s="2" customFormat="1" ht="16.5" customHeight="1" x14ac:dyDescent="0.2">
      <c r="A369" s="31"/>
      <c r="B369" s="143"/>
      <c r="C369" s="144" t="s">
        <v>514</v>
      </c>
      <c r="D369" s="144" t="s">
        <v>149</v>
      </c>
      <c r="E369" s="145" t="s">
        <v>515</v>
      </c>
      <c r="F369" s="146" t="s">
        <v>516</v>
      </c>
      <c r="G369" s="147" t="s">
        <v>183</v>
      </c>
      <c r="H369" s="148">
        <v>4</v>
      </c>
      <c r="I369" s="149"/>
      <c r="J369" s="149">
        <f>ROUND(I369*H369,2)</f>
        <v>0</v>
      </c>
      <c r="K369" s="146" t="s">
        <v>153</v>
      </c>
      <c r="L369" s="32"/>
      <c r="M369" s="150" t="s">
        <v>1</v>
      </c>
      <c r="N369" s="151" t="s">
        <v>45</v>
      </c>
      <c r="O369" s="152">
        <v>0.76500000000000001</v>
      </c>
      <c r="P369" s="152">
        <f>O369*H369</f>
        <v>3.06</v>
      </c>
      <c r="Q369" s="152">
        <v>0</v>
      </c>
      <c r="R369" s="152">
        <f>Q369*H369</f>
        <v>0</v>
      </c>
      <c r="S369" s="152">
        <v>0</v>
      </c>
      <c r="T369" s="153">
        <f>S369*H369</f>
        <v>0</v>
      </c>
      <c r="U369" s="31"/>
      <c r="V369" s="31"/>
      <c r="W369" s="31"/>
      <c r="X369" s="31"/>
      <c r="Y369" s="31"/>
      <c r="Z369" s="31"/>
      <c r="AA369" s="31"/>
      <c r="AB369" s="31"/>
      <c r="AC369" s="31"/>
      <c r="AD369" s="31"/>
      <c r="AE369" s="31"/>
      <c r="AR369" s="154" t="s">
        <v>154</v>
      </c>
      <c r="AT369" s="154" t="s">
        <v>149</v>
      </c>
      <c r="AU369" s="154" t="s">
        <v>89</v>
      </c>
      <c r="AY369" s="18" t="s">
        <v>147</v>
      </c>
      <c r="BE369" s="155">
        <f>IF(N369="základní",J369,0)</f>
        <v>0</v>
      </c>
      <c r="BF369" s="155">
        <f>IF(N369="snížená",J369,0)</f>
        <v>0</v>
      </c>
      <c r="BG369" s="155">
        <f>IF(N369="zákl. přenesená",J369,0)</f>
        <v>0</v>
      </c>
      <c r="BH369" s="155">
        <f>IF(N369="sníž. přenesená",J369,0)</f>
        <v>0</v>
      </c>
      <c r="BI369" s="155">
        <f>IF(N369="nulová",J369,0)</f>
        <v>0</v>
      </c>
      <c r="BJ369" s="18" t="s">
        <v>87</v>
      </c>
      <c r="BK369" s="155">
        <f>ROUND(I369*H369,2)</f>
        <v>0</v>
      </c>
      <c r="BL369" s="18" t="s">
        <v>154</v>
      </c>
      <c r="BM369" s="154" t="s">
        <v>517</v>
      </c>
    </row>
    <row r="370" spans="1:65" s="13" customFormat="1" x14ac:dyDescent="0.2">
      <c r="B370" s="156"/>
      <c r="D370" s="157" t="s">
        <v>156</v>
      </c>
      <c r="E370" s="158" t="s">
        <v>1</v>
      </c>
      <c r="F370" s="159" t="s">
        <v>518</v>
      </c>
      <c r="H370" s="160">
        <v>4</v>
      </c>
      <c r="L370" s="156"/>
      <c r="M370" s="161"/>
      <c r="N370" s="162"/>
      <c r="O370" s="162"/>
      <c r="P370" s="162"/>
      <c r="Q370" s="162"/>
      <c r="R370" s="162"/>
      <c r="S370" s="162"/>
      <c r="T370" s="163"/>
      <c r="AT370" s="158" t="s">
        <v>156</v>
      </c>
      <c r="AU370" s="158" t="s">
        <v>89</v>
      </c>
      <c r="AV370" s="13" t="s">
        <v>89</v>
      </c>
      <c r="AW370" s="13" t="s">
        <v>36</v>
      </c>
      <c r="AX370" s="13" t="s">
        <v>80</v>
      </c>
      <c r="AY370" s="158" t="s">
        <v>147</v>
      </c>
    </row>
    <row r="371" spans="1:65" s="14" customFormat="1" x14ac:dyDescent="0.2">
      <c r="B371" s="164"/>
      <c r="D371" s="157" t="s">
        <v>156</v>
      </c>
      <c r="E371" s="165" t="s">
        <v>1</v>
      </c>
      <c r="F371" s="166" t="s">
        <v>158</v>
      </c>
      <c r="H371" s="167">
        <v>4</v>
      </c>
      <c r="L371" s="164"/>
      <c r="M371" s="168"/>
      <c r="N371" s="169"/>
      <c r="O371" s="169"/>
      <c r="P371" s="169"/>
      <c r="Q371" s="169"/>
      <c r="R371" s="169"/>
      <c r="S371" s="169"/>
      <c r="T371" s="170"/>
      <c r="AT371" s="165" t="s">
        <v>156</v>
      </c>
      <c r="AU371" s="165" t="s">
        <v>89</v>
      </c>
      <c r="AV371" s="14" t="s">
        <v>154</v>
      </c>
      <c r="AW371" s="14" t="s">
        <v>36</v>
      </c>
      <c r="AX371" s="14" t="s">
        <v>87</v>
      </c>
      <c r="AY371" s="165" t="s">
        <v>147</v>
      </c>
    </row>
    <row r="372" spans="1:65" s="2" customFormat="1" ht="16.5" customHeight="1" x14ac:dyDescent="0.2">
      <c r="A372" s="31"/>
      <c r="B372" s="143"/>
      <c r="C372" s="144" t="s">
        <v>519</v>
      </c>
      <c r="D372" s="144" t="s">
        <v>149</v>
      </c>
      <c r="E372" s="145" t="s">
        <v>520</v>
      </c>
      <c r="F372" s="146" t="s">
        <v>521</v>
      </c>
      <c r="G372" s="147" t="s">
        <v>183</v>
      </c>
      <c r="H372" s="148">
        <v>14.4</v>
      </c>
      <c r="I372" s="149"/>
      <c r="J372" s="149">
        <f>ROUND(I372*H372,2)</f>
        <v>0</v>
      </c>
      <c r="K372" s="146" t="s">
        <v>265</v>
      </c>
      <c r="L372" s="32"/>
      <c r="M372" s="150" t="s">
        <v>1</v>
      </c>
      <c r="N372" s="151" t="s">
        <v>45</v>
      </c>
      <c r="O372" s="152">
        <v>0</v>
      </c>
      <c r="P372" s="152">
        <f>O372*H372</f>
        <v>0</v>
      </c>
      <c r="Q372" s="152">
        <v>0</v>
      </c>
      <c r="R372" s="152">
        <f>Q372*H372</f>
        <v>0</v>
      </c>
      <c r="S372" s="152">
        <v>0</v>
      </c>
      <c r="T372" s="153">
        <f>S372*H372</f>
        <v>0</v>
      </c>
      <c r="U372" s="31"/>
      <c r="V372" s="31"/>
      <c r="W372" s="31"/>
      <c r="X372" s="31"/>
      <c r="Y372" s="31"/>
      <c r="Z372" s="31"/>
      <c r="AA372" s="31"/>
      <c r="AB372" s="31"/>
      <c r="AC372" s="31"/>
      <c r="AD372" s="31"/>
      <c r="AE372" s="31"/>
      <c r="AR372" s="154" t="s">
        <v>154</v>
      </c>
      <c r="AT372" s="154" t="s">
        <v>149</v>
      </c>
      <c r="AU372" s="154" t="s">
        <v>89</v>
      </c>
      <c r="AY372" s="18" t="s">
        <v>147</v>
      </c>
      <c r="BE372" s="155">
        <f>IF(N372="základní",J372,0)</f>
        <v>0</v>
      </c>
      <c r="BF372" s="155">
        <f>IF(N372="snížená",J372,0)</f>
        <v>0</v>
      </c>
      <c r="BG372" s="155">
        <f>IF(N372="zákl. přenesená",J372,0)</f>
        <v>0</v>
      </c>
      <c r="BH372" s="155">
        <f>IF(N372="sníž. přenesená",J372,0)</f>
        <v>0</v>
      </c>
      <c r="BI372" s="155">
        <f>IF(N372="nulová",J372,0)</f>
        <v>0</v>
      </c>
      <c r="BJ372" s="18" t="s">
        <v>87</v>
      </c>
      <c r="BK372" s="155">
        <f>ROUND(I372*H372,2)</f>
        <v>0</v>
      </c>
      <c r="BL372" s="18" t="s">
        <v>154</v>
      </c>
      <c r="BM372" s="154" t="s">
        <v>522</v>
      </c>
    </row>
    <row r="373" spans="1:65" s="2" customFormat="1" ht="19.5" x14ac:dyDescent="0.2">
      <c r="A373" s="31"/>
      <c r="B373" s="32"/>
      <c r="C373" s="31"/>
      <c r="D373" s="157" t="s">
        <v>226</v>
      </c>
      <c r="E373" s="31"/>
      <c r="F373" s="184" t="s">
        <v>523</v>
      </c>
      <c r="G373" s="31"/>
      <c r="H373" s="31"/>
      <c r="I373" s="31"/>
      <c r="J373" s="31"/>
      <c r="K373" s="31"/>
      <c r="L373" s="32"/>
      <c r="M373" s="185"/>
      <c r="N373" s="186"/>
      <c r="O373" s="57"/>
      <c r="P373" s="57"/>
      <c r="Q373" s="57"/>
      <c r="R373" s="57"/>
      <c r="S373" s="57"/>
      <c r="T373" s="58"/>
      <c r="U373" s="31"/>
      <c r="V373" s="31"/>
      <c r="W373" s="31"/>
      <c r="X373" s="31"/>
      <c r="Y373" s="31"/>
      <c r="Z373" s="31"/>
      <c r="AA373" s="31"/>
      <c r="AB373" s="31"/>
      <c r="AC373" s="31"/>
      <c r="AD373" s="31"/>
      <c r="AE373" s="31"/>
      <c r="AT373" s="18" t="s">
        <v>226</v>
      </c>
      <c r="AU373" s="18" t="s">
        <v>89</v>
      </c>
    </row>
    <row r="374" spans="1:65" s="2" customFormat="1" ht="16.5" customHeight="1" x14ac:dyDescent="0.2">
      <c r="A374" s="31"/>
      <c r="B374" s="143"/>
      <c r="C374" s="144" t="s">
        <v>524</v>
      </c>
      <c r="D374" s="144" t="s">
        <v>149</v>
      </c>
      <c r="E374" s="145" t="s">
        <v>525</v>
      </c>
      <c r="F374" s="146" t="s">
        <v>526</v>
      </c>
      <c r="G374" s="147" t="s">
        <v>436</v>
      </c>
      <c r="H374" s="148">
        <v>1</v>
      </c>
      <c r="I374" s="149"/>
      <c r="J374" s="149">
        <f>ROUND(I374*H374,2)</f>
        <v>0</v>
      </c>
      <c r="K374" s="146" t="s">
        <v>265</v>
      </c>
      <c r="L374" s="32"/>
      <c r="M374" s="150" t="s">
        <v>1</v>
      </c>
      <c r="N374" s="151" t="s">
        <v>45</v>
      </c>
      <c r="O374" s="152">
        <v>0</v>
      </c>
      <c r="P374" s="152">
        <f>O374*H374</f>
        <v>0</v>
      </c>
      <c r="Q374" s="152">
        <v>0</v>
      </c>
      <c r="R374" s="152">
        <f>Q374*H374</f>
        <v>0</v>
      </c>
      <c r="S374" s="152">
        <v>0</v>
      </c>
      <c r="T374" s="153">
        <f>S374*H374</f>
        <v>0</v>
      </c>
      <c r="U374" s="31"/>
      <c r="V374" s="31"/>
      <c r="W374" s="31"/>
      <c r="X374" s="31"/>
      <c r="Y374" s="31"/>
      <c r="Z374" s="31"/>
      <c r="AA374" s="31"/>
      <c r="AB374" s="31"/>
      <c r="AC374" s="31"/>
      <c r="AD374" s="31"/>
      <c r="AE374" s="31"/>
      <c r="AR374" s="154" t="s">
        <v>154</v>
      </c>
      <c r="AT374" s="154" t="s">
        <v>149</v>
      </c>
      <c r="AU374" s="154" t="s">
        <v>89</v>
      </c>
      <c r="AY374" s="18" t="s">
        <v>147</v>
      </c>
      <c r="BE374" s="155">
        <f>IF(N374="základní",J374,0)</f>
        <v>0</v>
      </c>
      <c r="BF374" s="155">
        <f>IF(N374="snížená",J374,0)</f>
        <v>0</v>
      </c>
      <c r="BG374" s="155">
        <f>IF(N374="zákl. přenesená",J374,0)</f>
        <v>0</v>
      </c>
      <c r="BH374" s="155">
        <f>IF(N374="sníž. přenesená",J374,0)</f>
        <v>0</v>
      </c>
      <c r="BI374" s="155">
        <f>IF(N374="nulová",J374,0)</f>
        <v>0</v>
      </c>
      <c r="BJ374" s="18" t="s">
        <v>87</v>
      </c>
      <c r="BK374" s="155">
        <f>ROUND(I374*H374,2)</f>
        <v>0</v>
      </c>
      <c r="BL374" s="18" t="s">
        <v>154</v>
      </c>
      <c r="BM374" s="154" t="s">
        <v>527</v>
      </c>
    </row>
    <row r="375" spans="1:65" s="2" customFormat="1" ht="19.5" x14ac:dyDescent="0.2">
      <c r="A375" s="31"/>
      <c r="B375" s="32"/>
      <c r="C375" s="31"/>
      <c r="D375" s="157" t="s">
        <v>226</v>
      </c>
      <c r="E375" s="31"/>
      <c r="F375" s="184" t="s">
        <v>523</v>
      </c>
      <c r="G375" s="31"/>
      <c r="H375" s="31"/>
      <c r="I375" s="31"/>
      <c r="J375" s="31"/>
      <c r="K375" s="31"/>
      <c r="L375" s="32"/>
      <c r="M375" s="185"/>
      <c r="N375" s="186"/>
      <c r="O375" s="57"/>
      <c r="P375" s="57"/>
      <c r="Q375" s="57"/>
      <c r="R375" s="57"/>
      <c r="S375" s="57"/>
      <c r="T375" s="58"/>
      <c r="U375" s="31"/>
      <c r="V375" s="31"/>
      <c r="W375" s="31"/>
      <c r="X375" s="31"/>
      <c r="Y375" s="31"/>
      <c r="Z375" s="31"/>
      <c r="AA375" s="31"/>
      <c r="AB375" s="31"/>
      <c r="AC375" s="31"/>
      <c r="AD375" s="31"/>
      <c r="AE375" s="31"/>
      <c r="AT375" s="18" t="s">
        <v>226</v>
      </c>
      <c r="AU375" s="18" t="s">
        <v>89</v>
      </c>
    </row>
    <row r="376" spans="1:65" s="2" customFormat="1" ht="16.5" customHeight="1" x14ac:dyDescent="0.2">
      <c r="A376" s="31"/>
      <c r="B376" s="143"/>
      <c r="C376" s="144" t="s">
        <v>528</v>
      </c>
      <c r="D376" s="144" t="s">
        <v>149</v>
      </c>
      <c r="E376" s="145" t="s">
        <v>529</v>
      </c>
      <c r="F376" s="146" t="s">
        <v>530</v>
      </c>
      <c r="G376" s="147" t="s">
        <v>152</v>
      </c>
      <c r="H376" s="148">
        <v>19</v>
      </c>
      <c r="I376" s="149"/>
      <c r="J376" s="149">
        <f>ROUND(I376*H376,2)</f>
        <v>0</v>
      </c>
      <c r="K376" s="146" t="s">
        <v>153</v>
      </c>
      <c r="L376" s="32"/>
      <c r="M376" s="150" t="s">
        <v>1</v>
      </c>
      <c r="N376" s="151" t="s">
        <v>45</v>
      </c>
      <c r="O376" s="152">
        <v>0.499</v>
      </c>
      <c r="P376" s="152">
        <f>O376*H376</f>
        <v>9.4809999999999999</v>
      </c>
      <c r="Q376" s="152">
        <v>0</v>
      </c>
      <c r="R376" s="152">
        <f>Q376*H376</f>
        <v>0</v>
      </c>
      <c r="S376" s="152">
        <v>2.1999999999999999E-2</v>
      </c>
      <c r="T376" s="153">
        <f>S376*H376</f>
        <v>0.41799999999999998</v>
      </c>
      <c r="U376" s="31"/>
      <c r="V376" s="31"/>
      <c r="W376" s="31"/>
      <c r="X376" s="31"/>
      <c r="Y376" s="31"/>
      <c r="Z376" s="31"/>
      <c r="AA376" s="31"/>
      <c r="AB376" s="31"/>
      <c r="AC376" s="31"/>
      <c r="AD376" s="31"/>
      <c r="AE376" s="31"/>
      <c r="AR376" s="154" t="s">
        <v>154</v>
      </c>
      <c r="AT376" s="154" t="s">
        <v>149</v>
      </c>
      <c r="AU376" s="154" t="s">
        <v>89</v>
      </c>
      <c r="AY376" s="18" t="s">
        <v>147</v>
      </c>
      <c r="BE376" s="155">
        <f>IF(N376="základní",J376,0)</f>
        <v>0</v>
      </c>
      <c r="BF376" s="155">
        <f>IF(N376="snížená",J376,0)</f>
        <v>0</v>
      </c>
      <c r="BG376" s="155">
        <f>IF(N376="zákl. přenesená",J376,0)</f>
        <v>0</v>
      </c>
      <c r="BH376" s="155">
        <f>IF(N376="sníž. přenesená",J376,0)</f>
        <v>0</v>
      </c>
      <c r="BI376" s="155">
        <f>IF(N376="nulová",J376,0)</f>
        <v>0</v>
      </c>
      <c r="BJ376" s="18" t="s">
        <v>87</v>
      </c>
      <c r="BK376" s="155">
        <f>ROUND(I376*H376,2)</f>
        <v>0</v>
      </c>
      <c r="BL376" s="18" t="s">
        <v>154</v>
      </c>
      <c r="BM376" s="154" t="s">
        <v>531</v>
      </c>
    </row>
    <row r="377" spans="1:65" s="15" customFormat="1" x14ac:dyDescent="0.2">
      <c r="B377" s="171"/>
      <c r="D377" s="157" t="s">
        <v>156</v>
      </c>
      <c r="E377" s="172" t="s">
        <v>1</v>
      </c>
      <c r="F377" s="173" t="s">
        <v>191</v>
      </c>
      <c r="H377" s="172" t="s">
        <v>1</v>
      </c>
      <c r="L377" s="171"/>
      <c r="M377" s="174"/>
      <c r="N377" s="175"/>
      <c r="O377" s="175"/>
      <c r="P377" s="175"/>
      <c r="Q377" s="175"/>
      <c r="R377" s="175"/>
      <c r="S377" s="175"/>
      <c r="T377" s="176"/>
      <c r="AT377" s="172" t="s">
        <v>156</v>
      </c>
      <c r="AU377" s="172" t="s">
        <v>89</v>
      </c>
      <c r="AV377" s="15" t="s">
        <v>87</v>
      </c>
      <c r="AW377" s="15" t="s">
        <v>36</v>
      </c>
      <c r="AX377" s="15" t="s">
        <v>80</v>
      </c>
      <c r="AY377" s="172" t="s">
        <v>147</v>
      </c>
    </row>
    <row r="378" spans="1:65" s="13" customFormat="1" x14ac:dyDescent="0.2">
      <c r="B378" s="156"/>
      <c r="D378" s="157" t="s">
        <v>156</v>
      </c>
      <c r="E378" s="158" t="s">
        <v>1</v>
      </c>
      <c r="F378" s="159" t="s">
        <v>532</v>
      </c>
      <c r="H378" s="160">
        <v>19</v>
      </c>
      <c r="L378" s="156"/>
      <c r="M378" s="161"/>
      <c r="N378" s="162"/>
      <c r="O378" s="162"/>
      <c r="P378" s="162"/>
      <c r="Q378" s="162"/>
      <c r="R378" s="162"/>
      <c r="S378" s="162"/>
      <c r="T378" s="163"/>
      <c r="AT378" s="158" t="s">
        <v>156</v>
      </c>
      <c r="AU378" s="158" t="s">
        <v>89</v>
      </c>
      <c r="AV378" s="13" t="s">
        <v>89</v>
      </c>
      <c r="AW378" s="13" t="s">
        <v>36</v>
      </c>
      <c r="AX378" s="13" t="s">
        <v>80</v>
      </c>
      <c r="AY378" s="158" t="s">
        <v>147</v>
      </c>
    </row>
    <row r="379" spans="1:65" s="14" customFormat="1" x14ac:dyDescent="0.2">
      <c r="B379" s="164"/>
      <c r="D379" s="157" t="s">
        <v>156</v>
      </c>
      <c r="E379" s="165" t="s">
        <v>1</v>
      </c>
      <c r="F379" s="166" t="s">
        <v>158</v>
      </c>
      <c r="H379" s="167">
        <v>19</v>
      </c>
      <c r="L379" s="164"/>
      <c r="M379" s="168"/>
      <c r="N379" s="169"/>
      <c r="O379" s="169"/>
      <c r="P379" s="169"/>
      <c r="Q379" s="169"/>
      <c r="R379" s="169"/>
      <c r="S379" s="169"/>
      <c r="T379" s="170"/>
      <c r="AT379" s="165" t="s">
        <v>156</v>
      </c>
      <c r="AU379" s="165" t="s">
        <v>89</v>
      </c>
      <c r="AV379" s="14" t="s">
        <v>154</v>
      </c>
      <c r="AW379" s="14" t="s">
        <v>36</v>
      </c>
      <c r="AX379" s="14" t="s">
        <v>87</v>
      </c>
      <c r="AY379" s="165" t="s">
        <v>147</v>
      </c>
    </row>
    <row r="380" spans="1:65" s="2" customFormat="1" ht="16.5" customHeight="1" x14ac:dyDescent="0.2">
      <c r="A380" s="31"/>
      <c r="B380" s="143"/>
      <c r="C380" s="144" t="s">
        <v>533</v>
      </c>
      <c r="D380" s="144" t="s">
        <v>149</v>
      </c>
      <c r="E380" s="145" t="s">
        <v>534</v>
      </c>
      <c r="F380" s="146" t="s">
        <v>535</v>
      </c>
      <c r="G380" s="147" t="s">
        <v>152</v>
      </c>
      <c r="H380" s="148">
        <v>95</v>
      </c>
      <c r="I380" s="149"/>
      <c r="J380" s="149">
        <f>ROUND(I380*H380,2)</f>
        <v>0</v>
      </c>
      <c r="K380" s="146" t="s">
        <v>153</v>
      </c>
      <c r="L380" s="32"/>
      <c r="M380" s="150" t="s">
        <v>1</v>
      </c>
      <c r="N380" s="151" t="s">
        <v>45</v>
      </c>
      <c r="O380" s="152">
        <v>0.45200000000000001</v>
      </c>
      <c r="P380" s="152">
        <f>O380*H380</f>
        <v>42.94</v>
      </c>
      <c r="Q380" s="152">
        <v>0</v>
      </c>
      <c r="R380" s="152">
        <f>Q380*H380</f>
        <v>0</v>
      </c>
      <c r="S380" s="152">
        <v>6.5000000000000002E-2</v>
      </c>
      <c r="T380" s="153">
        <f>S380*H380</f>
        <v>6.1749999999999998</v>
      </c>
      <c r="U380" s="31"/>
      <c r="V380" s="31"/>
      <c r="W380" s="31"/>
      <c r="X380" s="31"/>
      <c r="Y380" s="31"/>
      <c r="Z380" s="31"/>
      <c r="AA380" s="31"/>
      <c r="AB380" s="31"/>
      <c r="AC380" s="31"/>
      <c r="AD380" s="31"/>
      <c r="AE380" s="31"/>
      <c r="AR380" s="154" t="s">
        <v>154</v>
      </c>
      <c r="AT380" s="154" t="s">
        <v>149</v>
      </c>
      <c r="AU380" s="154" t="s">
        <v>89</v>
      </c>
      <c r="AY380" s="18" t="s">
        <v>147</v>
      </c>
      <c r="BE380" s="155">
        <f>IF(N380="základní",J380,0)</f>
        <v>0</v>
      </c>
      <c r="BF380" s="155">
        <f>IF(N380="snížená",J380,0)</f>
        <v>0</v>
      </c>
      <c r="BG380" s="155">
        <f>IF(N380="zákl. přenesená",J380,0)</f>
        <v>0</v>
      </c>
      <c r="BH380" s="155">
        <f>IF(N380="sníž. přenesená",J380,0)</f>
        <v>0</v>
      </c>
      <c r="BI380" s="155">
        <f>IF(N380="nulová",J380,0)</f>
        <v>0</v>
      </c>
      <c r="BJ380" s="18" t="s">
        <v>87</v>
      </c>
      <c r="BK380" s="155">
        <f>ROUND(I380*H380,2)</f>
        <v>0</v>
      </c>
      <c r="BL380" s="18" t="s">
        <v>154</v>
      </c>
      <c r="BM380" s="154" t="s">
        <v>536</v>
      </c>
    </row>
    <row r="381" spans="1:65" s="15" customFormat="1" x14ac:dyDescent="0.2">
      <c r="B381" s="171"/>
      <c r="D381" s="157" t="s">
        <v>156</v>
      </c>
      <c r="E381" s="172" t="s">
        <v>1</v>
      </c>
      <c r="F381" s="173" t="s">
        <v>191</v>
      </c>
      <c r="H381" s="172" t="s">
        <v>1</v>
      </c>
      <c r="L381" s="171"/>
      <c r="M381" s="174"/>
      <c r="N381" s="175"/>
      <c r="O381" s="175"/>
      <c r="P381" s="175"/>
      <c r="Q381" s="175"/>
      <c r="R381" s="175"/>
      <c r="S381" s="175"/>
      <c r="T381" s="176"/>
      <c r="AT381" s="172" t="s">
        <v>156</v>
      </c>
      <c r="AU381" s="172" t="s">
        <v>89</v>
      </c>
      <c r="AV381" s="15" t="s">
        <v>87</v>
      </c>
      <c r="AW381" s="15" t="s">
        <v>36</v>
      </c>
      <c r="AX381" s="15" t="s">
        <v>80</v>
      </c>
      <c r="AY381" s="172" t="s">
        <v>147</v>
      </c>
    </row>
    <row r="382" spans="1:65" s="13" customFormat="1" x14ac:dyDescent="0.2">
      <c r="B382" s="156"/>
      <c r="D382" s="157" t="s">
        <v>156</v>
      </c>
      <c r="E382" s="158" t="s">
        <v>1</v>
      </c>
      <c r="F382" s="159" t="s">
        <v>537</v>
      </c>
      <c r="H382" s="160">
        <v>95</v>
      </c>
      <c r="L382" s="156"/>
      <c r="M382" s="161"/>
      <c r="N382" s="162"/>
      <c r="O382" s="162"/>
      <c r="P382" s="162"/>
      <c r="Q382" s="162"/>
      <c r="R382" s="162"/>
      <c r="S382" s="162"/>
      <c r="T382" s="163"/>
      <c r="AT382" s="158" t="s">
        <v>156</v>
      </c>
      <c r="AU382" s="158" t="s">
        <v>89</v>
      </c>
      <c r="AV382" s="13" t="s">
        <v>89</v>
      </c>
      <c r="AW382" s="13" t="s">
        <v>36</v>
      </c>
      <c r="AX382" s="13" t="s">
        <v>80</v>
      </c>
      <c r="AY382" s="158" t="s">
        <v>147</v>
      </c>
    </row>
    <row r="383" spans="1:65" s="14" customFormat="1" x14ac:dyDescent="0.2">
      <c r="B383" s="164"/>
      <c r="D383" s="157" t="s">
        <v>156</v>
      </c>
      <c r="E383" s="165" t="s">
        <v>1</v>
      </c>
      <c r="F383" s="166" t="s">
        <v>158</v>
      </c>
      <c r="H383" s="167">
        <v>95</v>
      </c>
      <c r="L383" s="164"/>
      <c r="M383" s="168"/>
      <c r="N383" s="169"/>
      <c r="O383" s="169"/>
      <c r="P383" s="169"/>
      <c r="Q383" s="169"/>
      <c r="R383" s="169"/>
      <c r="S383" s="169"/>
      <c r="T383" s="170"/>
      <c r="AT383" s="165" t="s">
        <v>156</v>
      </c>
      <c r="AU383" s="165" t="s">
        <v>89</v>
      </c>
      <c r="AV383" s="14" t="s">
        <v>154</v>
      </c>
      <c r="AW383" s="14" t="s">
        <v>36</v>
      </c>
      <c r="AX383" s="14" t="s">
        <v>87</v>
      </c>
      <c r="AY383" s="165" t="s">
        <v>147</v>
      </c>
    </row>
    <row r="384" spans="1:65" s="2" customFormat="1" ht="16.5" customHeight="1" x14ac:dyDescent="0.2">
      <c r="A384" s="31"/>
      <c r="B384" s="143"/>
      <c r="C384" s="144" t="s">
        <v>538</v>
      </c>
      <c r="D384" s="144" t="s">
        <v>149</v>
      </c>
      <c r="E384" s="145" t="s">
        <v>539</v>
      </c>
      <c r="F384" s="146" t="s">
        <v>540</v>
      </c>
      <c r="G384" s="147" t="s">
        <v>152</v>
      </c>
      <c r="H384" s="148">
        <v>19</v>
      </c>
      <c r="I384" s="149"/>
      <c r="J384" s="149">
        <f>ROUND(I384*H384,2)</f>
        <v>0</v>
      </c>
      <c r="K384" s="146" t="s">
        <v>153</v>
      </c>
      <c r="L384" s="32"/>
      <c r="M384" s="150" t="s">
        <v>1</v>
      </c>
      <c r="N384" s="151" t="s">
        <v>45</v>
      </c>
      <c r="O384" s="152">
        <v>1.05</v>
      </c>
      <c r="P384" s="152">
        <f>O384*H384</f>
        <v>19.95</v>
      </c>
      <c r="Q384" s="152">
        <v>1.9429999999999999E-2</v>
      </c>
      <c r="R384" s="152">
        <f>Q384*H384</f>
        <v>0.36917</v>
      </c>
      <c r="S384" s="152">
        <v>0</v>
      </c>
      <c r="T384" s="153">
        <f>S384*H384</f>
        <v>0</v>
      </c>
      <c r="U384" s="31"/>
      <c r="V384" s="31"/>
      <c r="W384" s="31"/>
      <c r="X384" s="31"/>
      <c r="Y384" s="31"/>
      <c r="Z384" s="31"/>
      <c r="AA384" s="31"/>
      <c r="AB384" s="31"/>
      <c r="AC384" s="31"/>
      <c r="AD384" s="31"/>
      <c r="AE384" s="31"/>
      <c r="AR384" s="154" t="s">
        <v>154</v>
      </c>
      <c r="AT384" s="154" t="s">
        <v>149</v>
      </c>
      <c r="AU384" s="154" t="s">
        <v>89</v>
      </c>
      <c r="AY384" s="18" t="s">
        <v>147</v>
      </c>
      <c r="BE384" s="155">
        <f>IF(N384="základní",J384,0)</f>
        <v>0</v>
      </c>
      <c r="BF384" s="155">
        <f>IF(N384="snížená",J384,0)</f>
        <v>0</v>
      </c>
      <c r="BG384" s="155">
        <f>IF(N384="zákl. přenesená",J384,0)</f>
        <v>0</v>
      </c>
      <c r="BH384" s="155">
        <f>IF(N384="sníž. přenesená",J384,0)</f>
        <v>0</v>
      </c>
      <c r="BI384" s="155">
        <f>IF(N384="nulová",J384,0)</f>
        <v>0</v>
      </c>
      <c r="BJ384" s="18" t="s">
        <v>87</v>
      </c>
      <c r="BK384" s="155">
        <f>ROUND(I384*H384,2)</f>
        <v>0</v>
      </c>
      <c r="BL384" s="18" t="s">
        <v>154</v>
      </c>
      <c r="BM384" s="154" t="s">
        <v>541</v>
      </c>
    </row>
    <row r="385" spans="1:65" s="2" customFormat="1" ht="16.5" customHeight="1" x14ac:dyDescent="0.2">
      <c r="A385" s="31"/>
      <c r="B385" s="143"/>
      <c r="C385" s="144" t="s">
        <v>542</v>
      </c>
      <c r="D385" s="144" t="s">
        <v>149</v>
      </c>
      <c r="E385" s="145" t="s">
        <v>543</v>
      </c>
      <c r="F385" s="146" t="s">
        <v>544</v>
      </c>
      <c r="G385" s="147" t="s">
        <v>152</v>
      </c>
      <c r="H385" s="148">
        <v>95</v>
      </c>
      <c r="I385" s="149"/>
      <c r="J385" s="149">
        <f>ROUND(I385*H385,2)</f>
        <v>0</v>
      </c>
      <c r="K385" s="146" t="s">
        <v>153</v>
      </c>
      <c r="L385" s="32"/>
      <c r="M385" s="150" t="s">
        <v>1</v>
      </c>
      <c r="N385" s="151" t="s">
        <v>45</v>
      </c>
      <c r="O385" s="152">
        <v>0.56000000000000005</v>
      </c>
      <c r="P385" s="152">
        <f>O385*H385</f>
        <v>53.2</v>
      </c>
      <c r="Q385" s="152">
        <v>5.3400000000000001E-3</v>
      </c>
      <c r="R385" s="152">
        <f>Q385*H385</f>
        <v>0.50729999999999997</v>
      </c>
      <c r="S385" s="152">
        <v>0</v>
      </c>
      <c r="T385" s="153">
        <f>S385*H385</f>
        <v>0</v>
      </c>
      <c r="U385" s="31"/>
      <c r="V385" s="31"/>
      <c r="W385" s="31"/>
      <c r="X385" s="31"/>
      <c r="Y385" s="31"/>
      <c r="Z385" s="31"/>
      <c r="AA385" s="31"/>
      <c r="AB385" s="31"/>
      <c r="AC385" s="31"/>
      <c r="AD385" s="31"/>
      <c r="AE385" s="31"/>
      <c r="AR385" s="154" t="s">
        <v>154</v>
      </c>
      <c r="AT385" s="154" t="s">
        <v>149</v>
      </c>
      <c r="AU385" s="154" t="s">
        <v>89</v>
      </c>
      <c r="AY385" s="18" t="s">
        <v>147</v>
      </c>
      <c r="BE385" s="155">
        <f>IF(N385="základní",J385,0)</f>
        <v>0</v>
      </c>
      <c r="BF385" s="155">
        <f>IF(N385="snížená",J385,0)</f>
        <v>0</v>
      </c>
      <c r="BG385" s="155">
        <f>IF(N385="zákl. přenesená",J385,0)</f>
        <v>0</v>
      </c>
      <c r="BH385" s="155">
        <f>IF(N385="sníž. přenesená",J385,0)</f>
        <v>0</v>
      </c>
      <c r="BI385" s="155">
        <f>IF(N385="nulová",J385,0)</f>
        <v>0</v>
      </c>
      <c r="BJ385" s="18" t="s">
        <v>87</v>
      </c>
      <c r="BK385" s="155">
        <f>ROUND(I385*H385,2)</f>
        <v>0</v>
      </c>
      <c r="BL385" s="18" t="s">
        <v>154</v>
      </c>
      <c r="BM385" s="154" t="s">
        <v>545</v>
      </c>
    </row>
    <row r="386" spans="1:65" s="2" customFormat="1" ht="16.5" customHeight="1" x14ac:dyDescent="0.2">
      <c r="A386" s="31"/>
      <c r="B386" s="143"/>
      <c r="C386" s="144" t="s">
        <v>546</v>
      </c>
      <c r="D386" s="144" t="s">
        <v>149</v>
      </c>
      <c r="E386" s="145" t="s">
        <v>547</v>
      </c>
      <c r="F386" s="146" t="s">
        <v>548</v>
      </c>
      <c r="G386" s="147" t="s">
        <v>152</v>
      </c>
      <c r="H386" s="148">
        <v>19</v>
      </c>
      <c r="I386" s="149"/>
      <c r="J386" s="149">
        <f>ROUND(I386*H386,2)</f>
        <v>0</v>
      </c>
      <c r="K386" s="146" t="s">
        <v>153</v>
      </c>
      <c r="L386" s="32"/>
      <c r="M386" s="150" t="s">
        <v>1</v>
      </c>
      <c r="N386" s="151" t="s">
        <v>45</v>
      </c>
      <c r="O386" s="152">
        <v>0.36099999999999999</v>
      </c>
      <c r="P386" s="152">
        <f>O386*H386</f>
        <v>6.859</v>
      </c>
      <c r="Q386" s="152">
        <v>9.8999999999999999E-4</v>
      </c>
      <c r="R386" s="152">
        <f>Q386*H386</f>
        <v>1.881E-2</v>
      </c>
      <c r="S386" s="152">
        <v>0</v>
      </c>
      <c r="T386" s="153">
        <f>S386*H386</f>
        <v>0</v>
      </c>
      <c r="U386" s="31"/>
      <c r="V386" s="31"/>
      <c r="W386" s="31"/>
      <c r="X386" s="31"/>
      <c r="Y386" s="31"/>
      <c r="Z386" s="31"/>
      <c r="AA386" s="31"/>
      <c r="AB386" s="31"/>
      <c r="AC386" s="31"/>
      <c r="AD386" s="31"/>
      <c r="AE386" s="31"/>
      <c r="AR386" s="154" t="s">
        <v>154</v>
      </c>
      <c r="AT386" s="154" t="s">
        <v>149</v>
      </c>
      <c r="AU386" s="154" t="s">
        <v>89</v>
      </c>
      <c r="AY386" s="18" t="s">
        <v>147</v>
      </c>
      <c r="BE386" s="155">
        <f>IF(N386="základní",J386,0)</f>
        <v>0</v>
      </c>
      <c r="BF386" s="155">
        <f>IF(N386="snížená",J386,0)</f>
        <v>0</v>
      </c>
      <c r="BG386" s="155">
        <f>IF(N386="zákl. přenesená",J386,0)</f>
        <v>0</v>
      </c>
      <c r="BH386" s="155">
        <f>IF(N386="sníž. přenesená",J386,0)</f>
        <v>0</v>
      </c>
      <c r="BI386" s="155">
        <f>IF(N386="nulová",J386,0)</f>
        <v>0</v>
      </c>
      <c r="BJ386" s="18" t="s">
        <v>87</v>
      </c>
      <c r="BK386" s="155">
        <f>ROUND(I386*H386,2)</f>
        <v>0</v>
      </c>
      <c r="BL386" s="18" t="s">
        <v>154</v>
      </c>
      <c r="BM386" s="154" t="s">
        <v>549</v>
      </c>
    </row>
    <row r="387" spans="1:65" s="2" customFormat="1" ht="16.5" customHeight="1" x14ac:dyDescent="0.2">
      <c r="A387" s="31"/>
      <c r="B387" s="143"/>
      <c r="C387" s="144" t="s">
        <v>550</v>
      </c>
      <c r="D387" s="144" t="s">
        <v>149</v>
      </c>
      <c r="E387" s="145" t="s">
        <v>551</v>
      </c>
      <c r="F387" s="146" t="s">
        <v>552</v>
      </c>
      <c r="G387" s="147" t="s">
        <v>152</v>
      </c>
      <c r="H387" s="148">
        <v>114</v>
      </c>
      <c r="I387" s="149"/>
      <c r="J387" s="149">
        <f>ROUND(I387*H387,2)</f>
        <v>0</v>
      </c>
      <c r="K387" s="146" t="s">
        <v>153</v>
      </c>
      <c r="L387" s="32"/>
      <c r="M387" s="150" t="s">
        <v>1</v>
      </c>
      <c r="N387" s="151" t="s">
        <v>45</v>
      </c>
      <c r="O387" s="152">
        <v>0.51</v>
      </c>
      <c r="P387" s="152">
        <f>O387*H387</f>
        <v>58.14</v>
      </c>
      <c r="Q387" s="152">
        <v>1.58E-3</v>
      </c>
      <c r="R387" s="152">
        <f>Q387*H387</f>
        <v>0.18012</v>
      </c>
      <c r="S387" s="152">
        <v>0</v>
      </c>
      <c r="T387" s="153">
        <f>S387*H387</f>
        <v>0</v>
      </c>
      <c r="U387" s="31"/>
      <c r="V387" s="31"/>
      <c r="W387" s="31"/>
      <c r="X387" s="31"/>
      <c r="Y387" s="31"/>
      <c r="Z387" s="31"/>
      <c r="AA387" s="31"/>
      <c r="AB387" s="31"/>
      <c r="AC387" s="31"/>
      <c r="AD387" s="31"/>
      <c r="AE387" s="31"/>
      <c r="AR387" s="154" t="s">
        <v>154</v>
      </c>
      <c r="AT387" s="154" t="s">
        <v>149</v>
      </c>
      <c r="AU387" s="154" t="s">
        <v>89</v>
      </c>
      <c r="AY387" s="18" t="s">
        <v>147</v>
      </c>
      <c r="BE387" s="155">
        <f>IF(N387="základní",J387,0)</f>
        <v>0</v>
      </c>
      <c r="BF387" s="155">
        <f>IF(N387="snížená",J387,0)</f>
        <v>0</v>
      </c>
      <c r="BG387" s="155">
        <f>IF(N387="zákl. přenesená",J387,0)</f>
        <v>0</v>
      </c>
      <c r="BH387" s="155">
        <f>IF(N387="sníž. přenesená",J387,0)</f>
        <v>0</v>
      </c>
      <c r="BI387" s="155">
        <f>IF(N387="nulová",J387,0)</f>
        <v>0</v>
      </c>
      <c r="BJ387" s="18" t="s">
        <v>87</v>
      </c>
      <c r="BK387" s="155">
        <f>ROUND(I387*H387,2)</f>
        <v>0</v>
      </c>
      <c r="BL387" s="18" t="s">
        <v>154</v>
      </c>
      <c r="BM387" s="154" t="s">
        <v>553</v>
      </c>
    </row>
    <row r="388" spans="1:65" s="15" customFormat="1" x14ac:dyDescent="0.2">
      <c r="B388" s="171"/>
      <c r="D388" s="157" t="s">
        <v>156</v>
      </c>
      <c r="E388" s="172" t="s">
        <v>1</v>
      </c>
      <c r="F388" s="173" t="s">
        <v>191</v>
      </c>
      <c r="H388" s="172" t="s">
        <v>1</v>
      </c>
      <c r="L388" s="171"/>
      <c r="M388" s="174"/>
      <c r="N388" s="175"/>
      <c r="O388" s="175"/>
      <c r="P388" s="175"/>
      <c r="Q388" s="175"/>
      <c r="R388" s="175"/>
      <c r="S388" s="175"/>
      <c r="T388" s="176"/>
      <c r="AT388" s="172" t="s">
        <v>156</v>
      </c>
      <c r="AU388" s="172" t="s">
        <v>89</v>
      </c>
      <c r="AV388" s="15" t="s">
        <v>87</v>
      </c>
      <c r="AW388" s="15" t="s">
        <v>36</v>
      </c>
      <c r="AX388" s="15" t="s">
        <v>80</v>
      </c>
      <c r="AY388" s="172" t="s">
        <v>147</v>
      </c>
    </row>
    <row r="389" spans="1:65" s="13" customFormat="1" x14ac:dyDescent="0.2">
      <c r="B389" s="156"/>
      <c r="D389" s="157" t="s">
        <v>156</v>
      </c>
      <c r="E389" s="158" t="s">
        <v>1</v>
      </c>
      <c r="F389" s="159" t="s">
        <v>554</v>
      </c>
      <c r="H389" s="160">
        <v>114</v>
      </c>
      <c r="L389" s="156"/>
      <c r="M389" s="161"/>
      <c r="N389" s="162"/>
      <c r="O389" s="162"/>
      <c r="P389" s="162"/>
      <c r="Q389" s="162"/>
      <c r="R389" s="162"/>
      <c r="S389" s="162"/>
      <c r="T389" s="163"/>
      <c r="AT389" s="158" t="s">
        <v>156</v>
      </c>
      <c r="AU389" s="158" t="s">
        <v>89</v>
      </c>
      <c r="AV389" s="13" t="s">
        <v>89</v>
      </c>
      <c r="AW389" s="13" t="s">
        <v>36</v>
      </c>
      <c r="AX389" s="13" t="s">
        <v>80</v>
      </c>
      <c r="AY389" s="158" t="s">
        <v>147</v>
      </c>
    </row>
    <row r="390" spans="1:65" s="14" customFormat="1" x14ac:dyDescent="0.2">
      <c r="B390" s="164"/>
      <c r="D390" s="157" t="s">
        <v>156</v>
      </c>
      <c r="E390" s="165" t="s">
        <v>1</v>
      </c>
      <c r="F390" s="166" t="s">
        <v>158</v>
      </c>
      <c r="H390" s="167">
        <v>114</v>
      </c>
      <c r="L390" s="164"/>
      <c r="M390" s="168"/>
      <c r="N390" s="169"/>
      <c r="O390" s="169"/>
      <c r="P390" s="169"/>
      <c r="Q390" s="169"/>
      <c r="R390" s="169"/>
      <c r="S390" s="169"/>
      <c r="T390" s="170"/>
      <c r="AT390" s="165" t="s">
        <v>156</v>
      </c>
      <c r="AU390" s="165" t="s">
        <v>89</v>
      </c>
      <c r="AV390" s="14" t="s">
        <v>154</v>
      </c>
      <c r="AW390" s="14" t="s">
        <v>36</v>
      </c>
      <c r="AX390" s="14" t="s">
        <v>87</v>
      </c>
      <c r="AY390" s="165" t="s">
        <v>147</v>
      </c>
    </row>
    <row r="391" spans="1:65" s="2" customFormat="1" ht="24" x14ac:dyDescent="0.2">
      <c r="A391" s="31"/>
      <c r="B391" s="143"/>
      <c r="C391" s="144" t="s">
        <v>555</v>
      </c>
      <c r="D391" s="144" t="s">
        <v>149</v>
      </c>
      <c r="E391" s="145" t="s">
        <v>556</v>
      </c>
      <c r="F391" s="146" t="s">
        <v>557</v>
      </c>
      <c r="G391" s="147" t="s">
        <v>152</v>
      </c>
      <c r="H391" s="148">
        <v>702.3</v>
      </c>
      <c r="I391" s="149"/>
      <c r="J391" s="149">
        <f>ROUND(I391*H391,2)</f>
        <v>0</v>
      </c>
      <c r="K391" s="146" t="s">
        <v>265</v>
      </c>
      <c r="L391" s="32"/>
      <c r="M391" s="150" t="s">
        <v>1</v>
      </c>
      <c r="N391" s="151" t="s">
        <v>45</v>
      </c>
      <c r="O391" s="152">
        <v>0.36599999999999999</v>
      </c>
      <c r="P391" s="152">
        <f>O391*H391</f>
        <v>257.04179999999997</v>
      </c>
      <c r="Q391" s="152">
        <v>0</v>
      </c>
      <c r="R391" s="152">
        <f>Q391*H391</f>
        <v>0</v>
      </c>
      <c r="S391" s="152">
        <v>0</v>
      </c>
      <c r="T391" s="153">
        <f>S391*H391</f>
        <v>0</v>
      </c>
      <c r="U391" s="31"/>
      <c r="V391" s="31"/>
      <c r="W391" s="31"/>
      <c r="X391" s="31"/>
      <c r="Y391" s="31"/>
      <c r="Z391" s="31"/>
      <c r="AA391" s="31"/>
      <c r="AB391" s="31"/>
      <c r="AC391" s="31"/>
      <c r="AD391" s="31"/>
      <c r="AE391" s="31"/>
      <c r="AR391" s="154" t="s">
        <v>154</v>
      </c>
      <c r="AT391" s="154" t="s">
        <v>149</v>
      </c>
      <c r="AU391" s="154" t="s">
        <v>89</v>
      </c>
      <c r="AY391" s="18" t="s">
        <v>147</v>
      </c>
      <c r="BE391" s="155">
        <f>IF(N391="základní",J391,0)</f>
        <v>0</v>
      </c>
      <c r="BF391" s="155">
        <f>IF(N391="snížená",J391,0)</f>
        <v>0</v>
      </c>
      <c r="BG391" s="155">
        <f>IF(N391="zákl. přenesená",J391,0)</f>
        <v>0</v>
      </c>
      <c r="BH391" s="155">
        <f>IF(N391="sníž. přenesená",J391,0)</f>
        <v>0</v>
      </c>
      <c r="BI391" s="155">
        <f>IF(N391="nulová",J391,0)</f>
        <v>0</v>
      </c>
      <c r="BJ391" s="18" t="s">
        <v>87</v>
      </c>
      <c r="BK391" s="155">
        <f>ROUND(I391*H391,2)</f>
        <v>0</v>
      </c>
      <c r="BL391" s="18" t="s">
        <v>154</v>
      </c>
      <c r="BM391" s="154" t="s">
        <v>558</v>
      </c>
    </row>
    <row r="392" spans="1:65" s="2" customFormat="1" ht="107.25" x14ac:dyDescent="0.2">
      <c r="A392" s="31"/>
      <c r="B392" s="32"/>
      <c r="C392" s="31"/>
      <c r="D392" s="157" t="s">
        <v>226</v>
      </c>
      <c r="E392" s="31"/>
      <c r="F392" s="184" t="s">
        <v>559</v>
      </c>
      <c r="G392" s="31"/>
      <c r="H392" s="31"/>
      <c r="I392" s="31"/>
      <c r="J392" s="31"/>
      <c r="K392" s="31"/>
      <c r="L392" s="32"/>
      <c r="M392" s="185"/>
      <c r="N392" s="186"/>
      <c r="O392" s="57"/>
      <c r="P392" s="57"/>
      <c r="Q392" s="57"/>
      <c r="R392" s="57"/>
      <c r="S392" s="57"/>
      <c r="T392" s="58"/>
      <c r="U392" s="31"/>
      <c r="V392" s="31"/>
      <c r="W392" s="31"/>
      <c r="X392" s="31"/>
      <c r="Y392" s="31"/>
      <c r="Z392" s="31"/>
      <c r="AA392" s="31"/>
      <c r="AB392" s="31"/>
      <c r="AC392" s="31"/>
      <c r="AD392" s="31"/>
      <c r="AE392" s="31"/>
      <c r="AT392" s="18" t="s">
        <v>226</v>
      </c>
      <c r="AU392" s="18" t="s">
        <v>89</v>
      </c>
    </row>
    <row r="393" spans="1:65" s="15" customFormat="1" x14ac:dyDescent="0.2">
      <c r="B393" s="171"/>
      <c r="D393" s="157" t="s">
        <v>156</v>
      </c>
      <c r="E393" s="172" t="s">
        <v>1</v>
      </c>
      <c r="F393" s="173" t="s">
        <v>174</v>
      </c>
      <c r="H393" s="172" t="s">
        <v>1</v>
      </c>
      <c r="L393" s="171"/>
      <c r="M393" s="174"/>
      <c r="N393" s="175"/>
      <c r="O393" s="175"/>
      <c r="P393" s="175"/>
      <c r="Q393" s="175"/>
      <c r="R393" s="175"/>
      <c r="S393" s="175"/>
      <c r="T393" s="176"/>
      <c r="AT393" s="172" t="s">
        <v>156</v>
      </c>
      <c r="AU393" s="172" t="s">
        <v>89</v>
      </c>
      <c r="AV393" s="15" t="s">
        <v>87</v>
      </c>
      <c r="AW393" s="15" t="s">
        <v>36</v>
      </c>
      <c r="AX393" s="15" t="s">
        <v>80</v>
      </c>
      <c r="AY393" s="172" t="s">
        <v>147</v>
      </c>
    </row>
    <row r="394" spans="1:65" s="13" customFormat="1" x14ac:dyDescent="0.2">
      <c r="B394" s="156"/>
      <c r="D394" s="157" t="s">
        <v>156</v>
      </c>
      <c r="E394" s="158" t="s">
        <v>1</v>
      </c>
      <c r="F394" s="159" t="s">
        <v>175</v>
      </c>
      <c r="H394" s="160">
        <v>702.3</v>
      </c>
      <c r="L394" s="156"/>
      <c r="M394" s="161"/>
      <c r="N394" s="162"/>
      <c r="O394" s="162"/>
      <c r="P394" s="162"/>
      <c r="Q394" s="162"/>
      <c r="R394" s="162"/>
      <c r="S394" s="162"/>
      <c r="T394" s="163"/>
      <c r="AT394" s="158" t="s">
        <v>156</v>
      </c>
      <c r="AU394" s="158" t="s">
        <v>89</v>
      </c>
      <c r="AV394" s="13" t="s">
        <v>89</v>
      </c>
      <c r="AW394" s="13" t="s">
        <v>36</v>
      </c>
      <c r="AX394" s="13" t="s">
        <v>80</v>
      </c>
      <c r="AY394" s="158" t="s">
        <v>147</v>
      </c>
    </row>
    <row r="395" spans="1:65" s="14" customFormat="1" x14ac:dyDescent="0.2">
      <c r="B395" s="164"/>
      <c r="D395" s="157" t="s">
        <v>156</v>
      </c>
      <c r="E395" s="165" t="s">
        <v>1</v>
      </c>
      <c r="F395" s="166" t="s">
        <v>158</v>
      </c>
      <c r="H395" s="167">
        <v>702.3</v>
      </c>
      <c r="L395" s="164"/>
      <c r="M395" s="168"/>
      <c r="N395" s="169"/>
      <c r="O395" s="169"/>
      <c r="P395" s="169"/>
      <c r="Q395" s="169"/>
      <c r="R395" s="169"/>
      <c r="S395" s="169"/>
      <c r="T395" s="170"/>
      <c r="AT395" s="165" t="s">
        <v>156</v>
      </c>
      <c r="AU395" s="165" t="s">
        <v>89</v>
      </c>
      <c r="AV395" s="14" t="s">
        <v>154</v>
      </c>
      <c r="AW395" s="14" t="s">
        <v>36</v>
      </c>
      <c r="AX395" s="14" t="s">
        <v>87</v>
      </c>
      <c r="AY395" s="165" t="s">
        <v>147</v>
      </c>
    </row>
    <row r="396" spans="1:65" s="12" customFormat="1" ht="22.9" customHeight="1" x14ac:dyDescent="0.2">
      <c r="B396" s="131"/>
      <c r="D396" s="132" t="s">
        <v>79</v>
      </c>
      <c r="E396" s="141" t="s">
        <v>560</v>
      </c>
      <c r="F396" s="141" t="s">
        <v>561</v>
      </c>
      <c r="J396" s="142">
        <f>BK396</f>
        <v>0</v>
      </c>
      <c r="L396" s="131"/>
      <c r="M396" s="135"/>
      <c r="N396" s="136"/>
      <c r="O396" s="136"/>
      <c r="P396" s="137">
        <f>SUM(P397:P402)</f>
        <v>202.67641300000003</v>
      </c>
      <c r="Q396" s="136"/>
      <c r="R396" s="137">
        <f>SUM(R397:R402)</f>
        <v>0</v>
      </c>
      <c r="S396" s="136"/>
      <c r="T396" s="138">
        <f>SUM(T397:T402)</f>
        <v>0</v>
      </c>
      <c r="AR396" s="132" t="s">
        <v>87</v>
      </c>
      <c r="AT396" s="139" t="s">
        <v>79</v>
      </c>
      <c r="AU396" s="139" t="s">
        <v>87</v>
      </c>
      <c r="AY396" s="132" t="s">
        <v>147</v>
      </c>
      <c r="BK396" s="140">
        <f>SUM(BK397:BK402)</f>
        <v>0</v>
      </c>
    </row>
    <row r="397" spans="1:65" s="2" customFormat="1" ht="16.5" customHeight="1" x14ac:dyDescent="0.2">
      <c r="A397" s="31"/>
      <c r="B397" s="143"/>
      <c r="C397" s="144" t="s">
        <v>562</v>
      </c>
      <c r="D397" s="144" t="s">
        <v>149</v>
      </c>
      <c r="E397" s="145" t="s">
        <v>563</v>
      </c>
      <c r="F397" s="146" t="s">
        <v>564</v>
      </c>
      <c r="G397" s="147" t="s">
        <v>246</v>
      </c>
      <c r="H397" s="148">
        <v>234.851</v>
      </c>
      <c r="I397" s="149"/>
      <c r="J397" s="149">
        <f>ROUND(I397*H397,2)</f>
        <v>0</v>
      </c>
      <c r="K397" s="146" t="s">
        <v>265</v>
      </c>
      <c r="L397" s="32"/>
      <c r="M397" s="150" t="s">
        <v>1</v>
      </c>
      <c r="N397" s="151" t="s">
        <v>45</v>
      </c>
      <c r="O397" s="152">
        <v>0</v>
      </c>
      <c r="P397" s="152">
        <f>O397*H397</f>
        <v>0</v>
      </c>
      <c r="Q397" s="152">
        <v>0</v>
      </c>
      <c r="R397" s="152">
        <f>Q397*H397</f>
        <v>0</v>
      </c>
      <c r="S397" s="152">
        <v>0</v>
      </c>
      <c r="T397" s="153">
        <f>S397*H397</f>
        <v>0</v>
      </c>
      <c r="U397" s="31"/>
      <c r="V397" s="31"/>
      <c r="W397" s="31"/>
      <c r="X397" s="31"/>
      <c r="Y397" s="31"/>
      <c r="Z397" s="31"/>
      <c r="AA397" s="31"/>
      <c r="AB397" s="31"/>
      <c r="AC397" s="31"/>
      <c r="AD397" s="31"/>
      <c r="AE397" s="31"/>
      <c r="AR397" s="154" t="s">
        <v>154</v>
      </c>
      <c r="AT397" s="154" t="s">
        <v>149</v>
      </c>
      <c r="AU397" s="154" t="s">
        <v>89</v>
      </c>
      <c r="AY397" s="18" t="s">
        <v>147</v>
      </c>
      <c r="BE397" s="155">
        <f>IF(N397="základní",J397,0)</f>
        <v>0</v>
      </c>
      <c r="BF397" s="155">
        <f>IF(N397="snížená",J397,0)</f>
        <v>0</v>
      </c>
      <c r="BG397" s="155">
        <f>IF(N397="zákl. přenesená",J397,0)</f>
        <v>0</v>
      </c>
      <c r="BH397" s="155">
        <f>IF(N397="sníž. přenesená",J397,0)</f>
        <v>0</v>
      </c>
      <c r="BI397" s="155">
        <f>IF(N397="nulová",J397,0)</f>
        <v>0</v>
      </c>
      <c r="BJ397" s="18" t="s">
        <v>87</v>
      </c>
      <c r="BK397" s="155">
        <f>ROUND(I397*H397,2)</f>
        <v>0</v>
      </c>
      <c r="BL397" s="18" t="s">
        <v>154</v>
      </c>
      <c r="BM397" s="154" t="s">
        <v>565</v>
      </c>
    </row>
    <row r="398" spans="1:65" s="2" customFormat="1" ht="29.25" x14ac:dyDescent="0.2">
      <c r="A398" s="31"/>
      <c r="B398" s="32"/>
      <c r="C398" s="31"/>
      <c r="D398" s="157" t="s">
        <v>226</v>
      </c>
      <c r="E398" s="31"/>
      <c r="F398" s="184" t="s">
        <v>566</v>
      </c>
      <c r="G398" s="31"/>
      <c r="H398" s="31"/>
      <c r="I398" s="31"/>
      <c r="J398" s="31"/>
      <c r="K398" s="31"/>
      <c r="L398" s="32"/>
      <c r="M398" s="185"/>
      <c r="N398" s="186"/>
      <c r="O398" s="57"/>
      <c r="P398" s="57"/>
      <c r="Q398" s="57"/>
      <c r="R398" s="57"/>
      <c r="S398" s="57"/>
      <c r="T398" s="58"/>
      <c r="U398" s="31"/>
      <c r="V398" s="31"/>
      <c r="W398" s="31"/>
      <c r="X398" s="31"/>
      <c r="Y398" s="31"/>
      <c r="Z398" s="31"/>
      <c r="AA398" s="31"/>
      <c r="AB398" s="31"/>
      <c r="AC398" s="31"/>
      <c r="AD398" s="31"/>
      <c r="AE398" s="31"/>
      <c r="AT398" s="18" t="s">
        <v>226</v>
      </c>
      <c r="AU398" s="18" t="s">
        <v>89</v>
      </c>
    </row>
    <row r="399" spans="1:65" s="2" customFormat="1" ht="16.5" customHeight="1" x14ac:dyDescent="0.2">
      <c r="A399" s="31"/>
      <c r="B399" s="143"/>
      <c r="C399" s="144" t="s">
        <v>567</v>
      </c>
      <c r="D399" s="144" t="s">
        <v>149</v>
      </c>
      <c r="E399" s="145" t="s">
        <v>568</v>
      </c>
      <c r="F399" s="146" t="s">
        <v>569</v>
      </c>
      <c r="G399" s="147" t="s">
        <v>246</v>
      </c>
      <c r="H399" s="148">
        <v>234.851</v>
      </c>
      <c r="I399" s="149"/>
      <c r="J399" s="149">
        <f>ROUND(I399*H399,2)</f>
        <v>0</v>
      </c>
      <c r="K399" s="146" t="s">
        <v>153</v>
      </c>
      <c r="L399" s="32"/>
      <c r="M399" s="150" t="s">
        <v>1</v>
      </c>
      <c r="N399" s="151" t="s">
        <v>45</v>
      </c>
      <c r="O399" s="152">
        <v>0.246</v>
      </c>
      <c r="P399" s="152">
        <f>O399*H399</f>
        <v>57.773345999999997</v>
      </c>
      <c r="Q399" s="152">
        <v>0</v>
      </c>
      <c r="R399" s="152">
        <f>Q399*H399</f>
        <v>0</v>
      </c>
      <c r="S399" s="152">
        <v>0</v>
      </c>
      <c r="T399" s="153">
        <f>S399*H399</f>
        <v>0</v>
      </c>
      <c r="U399" s="31"/>
      <c r="V399" s="31"/>
      <c r="W399" s="31"/>
      <c r="X399" s="31"/>
      <c r="Y399" s="31"/>
      <c r="Z399" s="31"/>
      <c r="AA399" s="31"/>
      <c r="AB399" s="31"/>
      <c r="AC399" s="31"/>
      <c r="AD399" s="31"/>
      <c r="AE399" s="31"/>
      <c r="AR399" s="154" t="s">
        <v>154</v>
      </c>
      <c r="AT399" s="154" t="s">
        <v>149</v>
      </c>
      <c r="AU399" s="154" t="s">
        <v>89</v>
      </c>
      <c r="AY399" s="18" t="s">
        <v>147</v>
      </c>
      <c r="BE399" s="155">
        <f>IF(N399="základní",J399,0)</f>
        <v>0</v>
      </c>
      <c r="BF399" s="155">
        <f>IF(N399="snížená",J399,0)</f>
        <v>0</v>
      </c>
      <c r="BG399" s="155">
        <f>IF(N399="zákl. přenesená",J399,0)</f>
        <v>0</v>
      </c>
      <c r="BH399" s="155">
        <f>IF(N399="sníž. přenesená",J399,0)</f>
        <v>0</v>
      </c>
      <c r="BI399" s="155">
        <f>IF(N399="nulová",J399,0)</f>
        <v>0</v>
      </c>
      <c r="BJ399" s="18" t="s">
        <v>87</v>
      </c>
      <c r="BK399" s="155">
        <f>ROUND(I399*H399,2)</f>
        <v>0</v>
      </c>
      <c r="BL399" s="18" t="s">
        <v>154</v>
      </c>
      <c r="BM399" s="154" t="s">
        <v>570</v>
      </c>
    </row>
    <row r="400" spans="1:65" s="2" customFormat="1" ht="16.5" customHeight="1" x14ac:dyDescent="0.2">
      <c r="A400" s="31"/>
      <c r="B400" s="143"/>
      <c r="C400" s="144" t="s">
        <v>571</v>
      </c>
      <c r="D400" s="144" t="s">
        <v>149</v>
      </c>
      <c r="E400" s="145" t="s">
        <v>572</v>
      </c>
      <c r="F400" s="146" t="s">
        <v>573</v>
      </c>
      <c r="G400" s="147" t="s">
        <v>246</v>
      </c>
      <c r="H400" s="148">
        <v>4697.0200000000004</v>
      </c>
      <c r="I400" s="149"/>
      <c r="J400" s="149">
        <f>ROUND(I400*H400,2)</f>
        <v>0</v>
      </c>
      <c r="K400" s="146" t="s">
        <v>153</v>
      </c>
      <c r="L400" s="32"/>
      <c r="M400" s="150" t="s">
        <v>1</v>
      </c>
      <c r="N400" s="151" t="s">
        <v>45</v>
      </c>
      <c r="O400" s="152">
        <v>1.7000000000000001E-2</v>
      </c>
      <c r="P400" s="152">
        <f>O400*H400</f>
        <v>79.849340000000012</v>
      </c>
      <c r="Q400" s="152">
        <v>0</v>
      </c>
      <c r="R400" s="152">
        <f>Q400*H400</f>
        <v>0</v>
      </c>
      <c r="S400" s="152">
        <v>0</v>
      </c>
      <c r="T400" s="153">
        <f>S400*H400</f>
        <v>0</v>
      </c>
      <c r="U400" s="31"/>
      <c r="V400" s="31"/>
      <c r="W400" s="31"/>
      <c r="X400" s="31"/>
      <c r="Y400" s="31"/>
      <c r="Z400" s="31"/>
      <c r="AA400" s="31"/>
      <c r="AB400" s="31"/>
      <c r="AC400" s="31"/>
      <c r="AD400" s="31"/>
      <c r="AE400" s="31"/>
      <c r="AR400" s="154" t="s">
        <v>154</v>
      </c>
      <c r="AT400" s="154" t="s">
        <v>149</v>
      </c>
      <c r="AU400" s="154" t="s">
        <v>89</v>
      </c>
      <c r="AY400" s="18" t="s">
        <v>147</v>
      </c>
      <c r="BE400" s="155">
        <f>IF(N400="základní",J400,0)</f>
        <v>0</v>
      </c>
      <c r="BF400" s="155">
        <f>IF(N400="snížená",J400,0)</f>
        <v>0</v>
      </c>
      <c r="BG400" s="155">
        <f>IF(N400="zákl. přenesená",J400,0)</f>
        <v>0</v>
      </c>
      <c r="BH400" s="155">
        <f>IF(N400="sníž. přenesená",J400,0)</f>
        <v>0</v>
      </c>
      <c r="BI400" s="155">
        <f>IF(N400="nulová",J400,0)</f>
        <v>0</v>
      </c>
      <c r="BJ400" s="18" t="s">
        <v>87</v>
      </c>
      <c r="BK400" s="155">
        <f>ROUND(I400*H400,2)</f>
        <v>0</v>
      </c>
      <c r="BL400" s="18" t="s">
        <v>154</v>
      </c>
      <c r="BM400" s="154" t="s">
        <v>574</v>
      </c>
    </row>
    <row r="401" spans="1:65" s="13" customFormat="1" x14ac:dyDescent="0.2">
      <c r="B401" s="156"/>
      <c r="D401" s="157" t="s">
        <v>156</v>
      </c>
      <c r="F401" s="159" t="s">
        <v>575</v>
      </c>
      <c r="H401" s="160">
        <v>4697.0200000000004</v>
      </c>
      <c r="L401" s="156"/>
      <c r="M401" s="161"/>
      <c r="N401" s="162"/>
      <c r="O401" s="162"/>
      <c r="P401" s="162"/>
      <c r="Q401" s="162"/>
      <c r="R401" s="162"/>
      <c r="S401" s="162"/>
      <c r="T401" s="163"/>
      <c r="AT401" s="158" t="s">
        <v>156</v>
      </c>
      <c r="AU401" s="158" t="s">
        <v>89</v>
      </c>
      <c r="AV401" s="13" t="s">
        <v>89</v>
      </c>
      <c r="AW401" s="13" t="s">
        <v>3</v>
      </c>
      <c r="AX401" s="13" t="s">
        <v>87</v>
      </c>
      <c r="AY401" s="158" t="s">
        <v>147</v>
      </c>
    </row>
    <row r="402" spans="1:65" s="2" customFormat="1" ht="16.5" customHeight="1" x14ac:dyDescent="0.2">
      <c r="A402" s="31"/>
      <c r="B402" s="143"/>
      <c r="C402" s="144" t="s">
        <v>576</v>
      </c>
      <c r="D402" s="144" t="s">
        <v>149</v>
      </c>
      <c r="E402" s="145" t="s">
        <v>577</v>
      </c>
      <c r="F402" s="146" t="s">
        <v>578</v>
      </c>
      <c r="G402" s="147" t="s">
        <v>246</v>
      </c>
      <c r="H402" s="148">
        <v>234.851</v>
      </c>
      <c r="I402" s="149"/>
      <c r="J402" s="149">
        <f>ROUND(I402*H402,2)</f>
        <v>0</v>
      </c>
      <c r="K402" s="146" t="s">
        <v>153</v>
      </c>
      <c r="L402" s="32"/>
      <c r="M402" s="150" t="s">
        <v>1</v>
      </c>
      <c r="N402" s="151" t="s">
        <v>45</v>
      </c>
      <c r="O402" s="152">
        <v>0.27700000000000002</v>
      </c>
      <c r="P402" s="152">
        <f>O402*H402</f>
        <v>65.053727000000009</v>
      </c>
      <c r="Q402" s="152">
        <v>0</v>
      </c>
      <c r="R402" s="152">
        <f>Q402*H402</f>
        <v>0</v>
      </c>
      <c r="S402" s="152">
        <v>0</v>
      </c>
      <c r="T402" s="153">
        <f>S402*H402</f>
        <v>0</v>
      </c>
      <c r="U402" s="31"/>
      <c r="V402" s="31"/>
      <c r="W402" s="31"/>
      <c r="X402" s="31"/>
      <c r="Y402" s="31"/>
      <c r="Z402" s="31"/>
      <c r="AA402" s="31"/>
      <c r="AB402" s="31"/>
      <c r="AC402" s="31"/>
      <c r="AD402" s="31"/>
      <c r="AE402" s="31"/>
      <c r="AR402" s="154" t="s">
        <v>154</v>
      </c>
      <c r="AT402" s="154" t="s">
        <v>149</v>
      </c>
      <c r="AU402" s="154" t="s">
        <v>89</v>
      </c>
      <c r="AY402" s="18" t="s">
        <v>147</v>
      </c>
      <c r="BE402" s="155">
        <f>IF(N402="základní",J402,0)</f>
        <v>0</v>
      </c>
      <c r="BF402" s="155">
        <f>IF(N402="snížená",J402,0)</f>
        <v>0</v>
      </c>
      <c r="BG402" s="155">
        <f>IF(N402="zákl. přenesená",J402,0)</f>
        <v>0</v>
      </c>
      <c r="BH402" s="155">
        <f>IF(N402="sníž. přenesená",J402,0)</f>
        <v>0</v>
      </c>
      <c r="BI402" s="155">
        <f>IF(N402="nulová",J402,0)</f>
        <v>0</v>
      </c>
      <c r="BJ402" s="18" t="s">
        <v>87</v>
      </c>
      <c r="BK402" s="155">
        <f>ROUND(I402*H402,2)</f>
        <v>0</v>
      </c>
      <c r="BL402" s="18" t="s">
        <v>154</v>
      </c>
      <c r="BM402" s="154" t="s">
        <v>579</v>
      </c>
    </row>
    <row r="403" spans="1:65" s="12" customFormat="1" ht="22.9" customHeight="1" x14ac:dyDescent="0.2">
      <c r="B403" s="131"/>
      <c r="D403" s="132" t="s">
        <v>79</v>
      </c>
      <c r="E403" s="141" t="s">
        <v>580</v>
      </c>
      <c r="F403" s="141" t="s">
        <v>581</v>
      </c>
      <c r="J403" s="142">
        <f>BK403</f>
        <v>0</v>
      </c>
      <c r="L403" s="131"/>
      <c r="M403" s="135"/>
      <c r="N403" s="136"/>
      <c r="O403" s="136"/>
      <c r="P403" s="137">
        <f>P404</f>
        <v>55.368653999999999</v>
      </c>
      <c r="Q403" s="136"/>
      <c r="R403" s="137">
        <f>R404</f>
        <v>0</v>
      </c>
      <c r="S403" s="136"/>
      <c r="T403" s="138">
        <f>T404</f>
        <v>0</v>
      </c>
      <c r="AR403" s="132" t="s">
        <v>87</v>
      </c>
      <c r="AT403" s="139" t="s">
        <v>79</v>
      </c>
      <c r="AU403" s="139" t="s">
        <v>87</v>
      </c>
      <c r="AY403" s="132" t="s">
        <v>147</v>
      </c>
      <c r="BK403" s="140">
        <f>BK404</f>
        <v>0</v>
      </c>
    </row>
    <row r="404" spans="1:65" s="2" customFormat="1" ht="16.5" customHeight="1" x14ac:dyDescent="0.2">
      <c r="A404" s="31"/>
      <c r="B404" s="143"/>
      <c r="C404" s="144" t="s">
        <v>582</v>
      </c>
      <c r="D404" s="144" t="s">
        <v>149</v>
      </c>
      <c r="E404" s="145" t="s">
        <v>583</v>
      </c>
      <c r="F404" s="146" t="s">
        <v>584</v>
      </c>
      <c r="G404" s="147" t="s">
        <v>246</v>
      </c>
      <c r="H404" s="148">
        <v>838.91899999999998</v>
      </c>
      <c r="I404" s="149"/>
      <c r="J404" s="149">
        <f>ROUND(I404*H404,2)</f>
        <v>0</v>
      </c>
      <c r="K404" s="146" t="s">
        <v>153</v>
      </c>
      <c r="L404" s="32"/>
      <c r="M404" s="150" t="s">
        <v>1</v>
      </c>
      <c r="N404" s="151" t="s">
        <v>45</v>
      </c>
      <c r="O404" s="152">
        <v>6.6000000000000003E-2</v>
      </c>
      <c r="P404" s="152">
        <f>O404*H404</f>
        <v>55.368653999999999</v>
      </c>
      <c r="Q404" s="152">
        <v>0</v>
      </c>
      <c r="R404" s="152">
        <f>Q404*H404</f>
        <v>0</v>
      </c>
      <c r="S404" s="152">
        <v>0</v>
      </c>
      <c r="T404" s="153">
        <f>S404*H404</f>
        <v>0</v>
      </c>
      <c r="U404" s="31"/>
      <c r="V404" s="31"/>
      <c r="W404" s="31"/>
      <c r="X404" s="31"/>
      <c r="Y404" s="31"/>
      <c r="Z404" s="31"/>
      <c r="AA404" s="31"/>
      <c r="AB404" s="31"/>
      <c r="AC404" s="31"/>
      <c r="AD404" s="31"/>
      <c r="AE404" s="31"/>
      <c r="AR404" s="154" t="s">
        <v>154</v>
      </c>
      <c r="AT404" s="154" t="s">
        <v>149</v>
      </c>
      <c r="AU404" s="154" t="s">
        <v>89</v>
      </c>
      <c r="AY404" s="18" t="s">
        <v>147</v>
      </c>
      <c r="BE404" s="155">
        <f>IF(N404="základní",J404,0)</f>
        <v>0</v>
      </c>
      <c r="BF404" s="155">
        <f>IF(N404="snížená",J404,0)</f>
        <v>0</v>
      </c>
      <c r="BG404" s="155">
        <f>IF(N404="zákl. přenesená",J404,0)</f>
        <v>0</v>
      </c>
      <c r="BH404" s="155">
        <f>IF(N404="sníž. přenesená",J404,0)</f>
        <v>0</v>
      </c>
      <c r="BI404" s="155">
        <f>IF(N404="nulová",J404,0)</f>
        <v>0</v>
      </c>
      <c r="BJ404" s="18" t="s">
        <v>87</v>
      </c>
      <c r="BK404" s="155">
        <f>ROUND(I404*H404,2)</f>
        <v>0</v>
      </c>
      <c r="BL404" s="18" t="s">
        <v>154</v>
      </c>
      <c r="BM404" s="154" t="s">
        <v>585</v>
      </c>
    </row>
    <row r="405" spans="1:65" s="12" customFormat="1" ht="25.9" customHeight="1" x14ac:dyDescent="0.2">
      <c r="B405" s="131"/>
      <c r="D405" s="132" t="s">
        <v>79</v>
      </c>
      <c r="E405" s="133" t="s">
        <v>586</v>
      </c>
      <c r="F405" s="133" t="s">
        <v>587</v>
      </c>
      <c r="J405" s="134">
        <f>BK405</f>
        <v>0</v>
      </c>
      <c r="L405" s="131"/>
      <c r="M405" s="135"/>
      <c r="N405" s="136"/>
      <c r="O405" s="136"/>
      <c r="P405" s="137">
        <f>P406+P421+P434+P439+P445</f>
        <v>11.405249999999999</v>
      </c>
      <c r="Q405" s="136"/>
      <c r="R405" s="137">
        <f>R406+R421+R434+R439+R445</f>
        <v>3.0989099999999999E-2</v>
      </c>
      <c r="S405" s="136"/>
      <c r="T405" s="138">
        <f>T406+T421+T434+T439+T445</f>
        <v>8.4200000000000004E-3</v>
      </c>
      <c r="AR405" s="132" t="s">
        <v>89</v>
      </c>
      <c r="AT405" s="139" t="s">
        <v>79</v>
      </c>
      <c r="AU405" s="139" t="s">
        <v>80</v>
      </c>
      <c r="AY405" s="132" t="s">
        <v>147</v>
      </c>
      <c r="BK405" s="140">
        <f>BK406+BK421+BK434+BK439+BK445</f>
        <v>0</v>
      </c>
    </row>
    <row r="406" spans="1:65" s="12" customFormat="1" ht="22.9" customHeight="1" x14ac:dyDescent="0.2">
      <c r="B406" s="131"/>
      <c r="D406" s="132" t="s">
        <v>79</v>
      </c>
      <c r="E406" s="141" t="s">
        <v>588</v>
      </c>
      <c r="F406" s="141" t="s">
        <v>589</v>
      </c>
      <c r="J406" s="142">
        <f>BK406</f>
        <v>0</v>
      </c>
      <c r="L406" s="131"/>
      <c r="M406" s="135"/>
      <c r="N406" s="136"/>
      <c r="O406" s="136"/>
      <c r="P406" s="137">
        <f>SUM(P407:P420)</f>
        <v>0.60819999999999996</v>
      </c>
      <c r="Q406" s="136"/>
      <c r="R406" s="137">
        <f>SUM(R407:R420)</f>
        <v>1.6076099999999999E-2</v>
      </c>
      <c r="S406" s="136"/>
      <c r="T406" s="138">
        <f>SUM(T407:T420)</f>
        <v>8.0000000000000002E-3</v>
      </c>
      <c r="AR406" s="132" t="s">
        <v>89</v>
      </c>
      <c r="AT406" s="139" t="s">
        <v>79</v>
      </c>
      <c r="AU406" s="139" t="s">
        <v>87</v>
      </c>
      <c r="AY406" s="132" t="s">
        <v>147</v>
      </c>
      <c r="BK406" s="140">
        <f>SUM(BK407:BK420)</f>
        <v>0</v>
      </c>
    </row>
    <row r="407" spans="1:65" s="2" customFormat="1" ht="16.5" customHeight="1" x14ac:dyDescent="0.2">
      <c r="A407" s="31"/>
      <c r="B407" s="143"/>
      <c r="C407" s="144" t="s">
        <v>590</v>
      </c>
      <c r="D407" s="144" t="s">
        <v>149</v>
      </c>
      <c r="E407" s="145" t="s">
        <v>591</v>
      </c>
      <c r="F407" s="146" t="s">
        <v>592</v>
      </c>
      <c r="G407" s="147" t="s">
        <v>152</v>
      </c>
      <c r="H407" s="148">
        <v>1.1499999999999999</v>
      </c>
      <c r="I407" s="149"/>
      <c r="J407" s="149">
        <f>ROUND(I407*H407,2)</f>
        <v>0</v>
      </c>
      <c r="K407" s="146" t="s">
        <v>153</v>
      </c>
      <c r="L407" s="32"/>
      <c r="M407" s="150" t="s">
        <v>1</v>
      </c>
      <c r="N407" s="151" t="s">
        <v>45</v>
      </c>
      <c r="O407" s="152">
        <v>2.4E-2</v>
      </c>
      <c r="P407" s="152">
        <f>O407*H407</f>
        <v>2.76E-2</v>
      </c>
      <c r="Q407" s="152">
        <v>0</v>
      </c>
      <c r="R407" s="152">
        <f>Q407*H407</f>
        <v>0</v>
      </c>
      <c r="S407" s="152">
        <v>0</v>
      </c>
      <c r="T407" s="153">
        <f>S407*H407</f>
        <v>0</v>
      </c>
      <c r="U407" s="31"/>
      <c r="V407" s="31"/>
      <c r="W407" s="31"/>
      <c r="X407" s="31"/>
      <c r="Y407" s="31"/>
      <c r="Z407" s="31"/>
      <c r="AA407" s="31"/>
      <c r="AB407" s="31"/>
      <c r="AC407" s="31"/>
      <c r="AD407" s="31"/>
      <c r="AE407" s="31"/>
      <c r="AR407" s="154" t="s">
        <v>238</v>
      </c>
      <c r="AT407" s="154" t="s">
        <v>149</v>
      </c>
      <c r="AU407" s="154" t="s">
        <v>89</v>
      </c>
      <c r="AY407" s="18" t="s">
        <v>147</v>
      </c>
      <c r="BE407" s="155">
        <f>IF(N407="základní",J407,0)</f>
        <v>0</v>
      </c>
      <c r="BF407" s="155">
        <f>IF(N407="snížená",J407,0)</f>
        <v>0</v>
      </c>
      <c r="BG407" s="155">
        <f>IF(N407="zákl. přenesená",J407,0)</f>
        <v>0</v>
      </c>
      <c r="BH407" s="155">
        <f>IF(N407="sníž. přenesená",J407,0)</f>
        <v>0</v>
      </c>
      <c r="BI407" s="155">
        <f>IF(N407="nulová",J407,0)</f>
        <v>0</v>
      </c>
      <c r="BJ407" s="18" t="s">
        <v>87</v>
      </c>
      <c r="BK407" s="155">
        <f>ROUND(I407*H407,2)</f>
        <v>0</v>
      </c>
      <c r="BL407" s="18" t="s">
        <v>238</v>
      </c>
      <c r="BM407" s="154" t="s">
        <v>593</v>
      </c>
    </row>
    <row r="408" spans="1:65" s="13" customFormat="1" x14ac:dyDescent="0.2">
      <c r="B408" s="156"/>
      <c r="D408" s="157" t="s">
        <v>156</v>
      </c>
      <c r="E408" s="158" t="s">
        <v>1</v>
      </c>
      <c r="F408" s="159" t="s">
        <v>594</v>
      </c>
      <c r="H408" s="160">
        <v>1.1499999999999999</v>
      </c>
      <c r="L408" s="156"/>
      <c r="M408" s="161"/>
      <c r="N408" s="162"/>
      <c r="O408" s="162"/>
      <c r="P408" s="162"/>
      <c r="Q408" s="162"/>
      <c r="R408" s="162"/>
      <c r="S408" s="162"/>
      <c r="T408" s="163"/>
      <c r="AT408" s="158" t="s">
        <v>156</v>
      </c>
      <c r="AU408" s="158" t="s">
        <v>89</v>
      </c>
      <c r="AV408" s="13" t="s">
        <v>89</v>
      </c>
      <c r="AW408" s="13" t="s">
        <v>36</v>
      </c>
      <c r="AX408" s="13" t="s">
        <v>80</v>
      </c>
      <c r="AY408" s="158" t="s">
        <v>147</v>
      </c>
    </row>
    <row r="409" spans="1:65" s="14" customFormat="1" x14ac:dyDescent="0.2">
      <c r="B409" s="164"/>
      <c r="D409" s="157" t="s">
        <v>156</v>
      </c>
      <c r="E409" s="165" t="s">
        <v>1</v>
      </c>
      <c r="F409" s="166" t="s">
        <v>158</v>
      </c>
      <c r="H409" s="167">
        <v>1.1499999999999999</v>
      </c>
      <c r="L409" s="164"/>
      <c r="M409" s="168"/>
      <c r="N409" s="169"/>
      <c r="O409" s="169"/>
      <c r="P409" s="169"/>
      <c r="Q409" s="169"/>
      <c r="R409" s="169"/>
      <c r="S409" s="169"/>
      <c r="T409" s="170"/>
      <c r="AT409" s="165" t="s">
        <v>156</v>
      </c>
      <c r="AU409" s="165" t="s">
        <v>89</v>
      </c>
      <c r="AV409" s="14" t="s">
        <v>154</v>
      </c>
      <c r="AW409" s="14" t="s">
        <v>36</v>
      </c>
      <c r="AX409" s="14" t="s">
        <v>87</v>
      </c>
      <c r="AY409" s="165" t="s">
        <v>147</v>
      </c>
    </row>
    <row r="410" spans="1:65" s="2" customFormat="1" ht="16.5" customHeight="1" x14ac:dyDescent="0.2">
      <c r="A410" s="31"/>
      <c r="B410" s="143"/>
      <c r="C410" s="187" t="s">
        <v>595</v>
      </c>
      <c r="D410" s="187" t="s">
        <v>262</v>
      </c>
      <c r="E410" s="188" t="s">
        <v>596</v>
      </c>
      <c r="F410" s="189" t="s">
        <v>597</v>
      </c>
      <c r="G410" s="190" t="s">
        <v>246</v>
      </c>
      <c r="H410" s="191">
        <v>1E-3</v>
      </c>
      <c r="I410" s="192"/>
      <c r="J410" s="192">
        <f>ROUND(I410*H410,2)</f>
        <v>0</v>
      </c>
      <c r="K410" s="189" t="s">
        <v>153</v>
      </c>
      <c r="L410" s="193"/>
      <c r="M410" s="194" t="s">
        <v>1</v>
      </c>
      <c r="N410" s="195" t="s">
        <v>45</v>
      </c>
      <c r="O410" s="152">
        <v>0</v>
      </c>
      <c r="P410" s="152">
        <f>O410*H410</f>
        <v>0</v>
      </c>
      <c r="Q410" s="152">
        <v>1</v>
      </c>
      <c r="R410" s="152">
        <f>Q410*H410</f>
        <v>1E-3</v>
      </c>
      <c r="S410" s="152">
        <v>0</v>
      </c>
      <c r="T410" s="153">
        <f>S410*H410</f>
        <v>0</v>
      </c>
      <c r="U410" s="31"/>
      <c r="V410" s="31"/>
      <c r="W410" s="31"/>
      <c r="X410" s="31"/>
      <c r="Y410" s="31"/>
      <c r="Z410" s="31"/>
      <c r="AA410" s="31"/>
      <c r="AB410" s="31"/>
      <c r="AC410" s="31"/>
      <c r="AD410" s="31"/>
      <c r="AE410" s="31"/>
      <c r="AR410" s="154" t="s">
        <v>329</v>
      </c>
      <c r="AT410" s="154" t="s">
        <v>262</v>
      </c>
      <c r="AU410" s="154" t="s">
        <v>89</v>
      </c>
      <c r="AY410" s="18" t="s">
        <v>147</v>
      </c>
      <c r="BE410" s="155">
        <f>IF(N410="základní",J410,0)</f>
        <v>0</v>
      </c>
      <c r="BF410" s="155">
        <f>IF(N410="snížená",J410,0)</f>
        <v>0</v>
      </c>
      <c r="BG410" s="155">
        <f>IF(N410="zákl. přenesená",J410,0)</f>
        <v>0</v>
      </c>
      <c r="BH410" s="155">
        <f>IF(N410="sníž. přenesená",J410,0)</f>
        <v>0</v>
      </c>
      <c r="BI410" s="155">
        <f>IF(N410="nulová",J410,0)</f>
        <v>0</v>
      </c>
      <c r="BJ410" s="18" t="s">
        <v>87</v>
      </c>
      <c r="BK410" s="155">
        <f>ROUND(I410*H410,2)</f>
        <v>0</v>
      </c>
      <c r="BL410" s="18" t="s">
        <v>238</v>
      </c>
      <c r="BM410" s="154" t="s">
        <v>598</v>
      </c>
    </row>
    <row r="411" spans="1:65" s="13" customFormat="1" x14ac:dyDescent="0.2">
      <c r="B411" s="156"/>
      <c r="D411" s="157" t="s">
        <v>156</v>
      </c>
      <c r="F411" s="159" t="s">
        <v>599</v>
      </c>
      <c r="H411" s="160">
        <v>1E-3</v>
      </c>
      <c r="L411" s="156"/>
      <c r="M411" s="161"/>
      <c r="N411" s="162"/>
      <c r="O411" s="162"/>
      <c r="P411" s="162"/>
      <c r="Q411" s="162"/>
      <c r="R411" s="162"/>
      <c r="S411" s="162"/>
      <c r="T411" s="163"/>
      <c r="AT411" s="158" t="s">
        <v>156</v>
      </c>
      <c r="AU411" s="158" t="s">
        <v>89</v>
      </c>
      <c r="AV411" s="13" t="s">
        <v>89</v>
      </c>
      <c r="AW411" s="13" t="s">
        <v>3</v>
      </c>
      <c r="AX411" s="13" t="s">
        <v>87</v>
      </c>
      <c r="AY411" s="158" t="s">
        <v>147</v>
      </c>
    </row>
    <row r="412" spans="1:65" s="2" customFormat="1" ht="16.5" customHeight="1" x14ac:dyDescent="0.2">
      <c r="A412" s="31"/>
      <c r="B412" s="143"/>
      <c r="C412" s="144" t="s">
        <v>600</v>
      </c>
      <c r="D412" s="144" t="s">
        <v>149</v>
      </c>
      <c r="E412" s="145" t="s">
        <v>601</v>
      </c>
      <c r="F412" s="146" t="s">
        <v>602</v>
      </c>
      <c r="G412" s="147" t="s">
        <v>152</v>
      </c>
      <c r="H412" s="148">
        <v>2</v>
      </c>
      <c r="I412" s="149"/>
      <c r="J412" s="149">
        <f>ROUND(I412*H412,2)</f>
        <v>0</v>
      </c>
      <c r="K412" s="146" t="s">
        <v>153</v>
      </c>
      <c r="L412" s="32"/>
      <c r="M412" s="150" t="s">
        <v>1</v>
      </c>
      <c r="N412" s="151" t="s">
        <v>45</v>
      </c>
      <c r="O412" s="152">
        <v>3.5000000000000003E-2</v>
      </c>
      <c r="P412" s="152">
        <f>O412*H412</f>
        <v>7.0000000000000007E-2</v>
      </c>
      <c r="Q412" s="152">
        <v>0</v>
      </c>
      <c r="R412" s="152">
        <f>Q412*H412</f>
        <v>0</v>
      </c>
      <c r="S412" s="152">
        <v>4.0000000000000001E-3</v>
      </c>
      <c r="T412" s="153">
        <f>S412*H412</f>
        <v>8.0000000000000002E-3</v>
      </c>
      <c r="U412" s="31"/>
      <c r="V412" s="31"/>
      <c r="W412" s="31"/>
      <c r="X412" s="31"/>
      <c r="Y412" s="31"/>
      <c r="Z412" s="31"/>
      <c r="AA412" s="31"/>
      <c r="AB412" s="31"/>
      <c r="AC412" s="31"/>
      <c r="AD412" s="31"/>
      <c r="AE412" s="31"/>
      <c r="AR412" s="154" t="s">
        <v>238</v>
      </c>
      <c r="AT412" s="154" t="s">
        <v>149</v>
      </c>
      <c r="AU412" s="154" t="s">
        <v>89</v>
      </c>
      <c r="AY412" s="18" t="s">
        <v>147</v>
      </c>
      <c r="BE412" s="155">
        <f>IF(N412="základní",J412,0)</f>
        <v>0</v>
      </c>
      <c r="BF412" s="155">
        <f>IF(N412="snížená",J412,0)</f>
        <v>0</v>
      </c>
      <c r="BG412" s="155">
        <f>IF(N412="zákl. přenesená",J412,0)</f>
        <v>0</v>
      </c>
      <c r="BH412" s="155">
        <f>IF(N412="sníž. přenesená",J412,0)</f>
        <v>0</v>
      </c>
      <c r="BI412" s="155">
        <f>IF(N412="nulová",J412,0)</f>
        <v>0</v>
      </c>
      <c r="BJ412" s="18" t="s">
        <v>87</v>
      </c>
      <c r="BK412" s="155">
        <f>ROUND(I412*H412,2)</f>
        <v>0</v>
      </c>
      <c r="BL412" s="18" t="s">
        <v>238</v>
      </c>
      <c r="BM412" s="154" t="s">
        <v>603</v>
      </c>
    </row>
    <row r="413" spans="1:65" s="2" customFormat="1" ht="16.5" customHeight="1" x14ac:dyDescent="0.2">
      <c r="A413" s="31"/>
      <c r="B413" s="143"/>
      <c r="C413" s="144" t="s">
        <v>604</v>
      </c>
      <c r="D413" s="144" t="s">
        <v>149</v>
      </c>
      <c r="E413" s="145" t="s">
        <v>605</v>
      </c>
      <c r="F413" s="146" t="s">
        <v>606</v>
      </c>
      <c r="G413" s="147" t="s">
        <v>152</v>
      </c>
      <c r="H413" s="148">
        <v>2.2999999999999998</v>
      </c>
      <c r="I413" s="149"/>
      <c r="J413" s="149">
        <f>ROUND(I413*H413,2)</f>
        <v>0</v>
      </c>
      <c r="K413" s="146" t="s">
        <v>153</v>
      </c>
      <c r="L413" s="32"/>
      <c r="M413" s="150" t="s">
        <v>1</v>
      </c>
      <c r="N413" s="151" t="s">
        <v>45</v>
      </c>
      <c r="O413" s="152">
        <v>0.222</v>
      </c>
      <c r="P413" s="152">
        <f>O413*H413</f>
        <v>0.51059999999999994</v>
      </c>
      <c r="Q413" s="152">
        <v>4.0000000000000002E-4</v>
      </c>
      <c r="R413" s="152">
        <f>Q413*H413</f>
        <v>9.1999999999999992E-4</v>
      </c>
      <c r="S413" s="152">
        <v>0</v>
      </c>
      <c r="T413" s="153">
        <f>S413*H413</f>
        <v>0</v>
      </c>
      <c r="U413" s="31"/>
      <c r="V413" s="31"/>
      <c r="W413" s="31"/>
      <c r="X413" s="31"/>
      <c r="Y413" s="31"/>
      <c r="Z413" s="31"/>
      <c r="AA413" s="31"/>
      <c r="AB413" s="31"/>
      <c r="AC413" s="31"/>
      <c r="AD413" s="31"/>
      <c r="AE413" s="31"/>
      <c r="AR413" s="154" t="s">
        <v>238</v>
      </c>
      <c r="AT413" s="154" t="s">
        <v>149</v>
      </c>
      <c r="AU413" s="154" t="s">
        <v>89</v>
      </c>
      <c r="AY413" s="18" t="s">
        <v>147</v>
      </c>
      <c r="BE413" s="155">
        <f>IF(N413="základní",J413,0)</f>
        <v>0</v>
      </c>
      <c r="BF413" s="155">
        <f>IF(N413="snížená",J413,0)</f>
        <v>0</v>
      </c>
      <c r="BG413" s="155">
        <f>IF(N413="zákl. přenesená",J413,0)</f>
        <v>0</v>
      </c>
      <c r="BH413" s="155">
        <f>IF(N413="sníž. přenesená",J413,0)</f>
        <v>0</v>
      </c>
      <c r="BI413" s="155">
        <f>IF(N413="nulová",J413,0)</f>
        <v>0</v>
      </c>
      <c r="BJ413" s="18" t="s">
        <v>87</v>
      </c>
      <c r="BK413" s="155">
        <f>ROUND(I413*H413,2)</f>
        <v>0</v>
      </c>
      <c r="BL413" s="18" t="s">
        <v>238</v>
      </c>
      <c r="BM413" s="154" t="s">
        <v>607</v>
      </c>
    </row>
    <row r="414" spans="1:65" s="13" customFormat="1" x14ac:dyDescent="0.2">
      <c r="B414" s="156"/>
      <c r="D414" s="157" t="s">
        <v>156</v>
      </c>
      <c r="E414" s="158" t="s">
        <v>1</v>
      </c>
      <c r="F414" s="159" t="s">
        <v>608</v>
      </c>
      <c r="H414" s="160">
        <v>2.2999999999999998</v>
      </c>
      <c r="L414" s="156"/>
      <c r="M414" s="161"/>
      <c r="N414" s="162"/>
      <c r="O414" s="162"/>
      <c r="P414" s="162"/>
      <c r="Q414" s="162"/>
      <c r="R414" s="162"/>
      <c r="S414" s="162"/>
      <c r="T414" s="163"/>
      <c r="AT414" s="158" t="s">
        <v>156</v>
      </c>
      <c r="AU414" s="158" t="s">
        <v>89</v>
      </c>
      <c r="AV414" s="13" t="s">
        <v>89</v>
      </c>
      <c r="AW414" s="13" t="s">
        <v>36</v>
      </c>
      <c r="AX414" s="13" t="s">
        <v>80</v>
      </c>
      <c r="AY414" s="158" t="s">
        <v>147</v>
      </c>
    </row>
    <row r="415" spans="1:65" s="14" customFormat="1" x14ac:dyDescent="0.2">
      <c r="B415" s="164"/>
      <c r="D415" s="157" t="s">
        <v>156</v>
      </c>
      <c r="E415" s="165" t="s">
        <v>1</v>
      </c>
      <c r="F415" s="166" t="s">
        <v>158</v>
      </c>
      <c r="H415" s="167">
        <v>2.2999999999999998</v>
      </c>
      <c r="L415" s="164"/>
      <c r="M415" s="168"/>
      <c r="N415" s="169"/>
      <c r="O415" s="169"/>
      <c r="P415" s="169"/>
      <c r="Q415" s="169"/>
      <c r="R415" s="169"/>
      <c r="S415" s="169"/>
      <c r="T415" s="170"/>
      <c r="AT415" s="165" t="s">
        <v>156</v>
      </c>
      <c r="AU415" s="165" t="s">
        <v>89</v>
      </c>
      <c r="AV415" s="14" t="s">
        <v>154</v>
      </c>
      <c r="AW415" s="14" t="s">
        <v>36</v>
      </c>
      <c r="AX415" s="14" t="s">
        <v>87</v>
      </c>
      <c r="AY415" s="165" t="s">
        <v>147</v>
      </c>
    </row>
    <row r="416" spans="1:65" s="2" customFormat="1" ht="24" x14ac:dyDescent="0.2">
      <c r="A416" s="31"/>
      <c r="B416" s="143"/>
      <c r="C416" s="187" t="s">
        <v>609</v>
      </c>
      <c r="D416" s="187" t="s">
        <v>262</v>
      </c>
      <c r="E416" s="188" t="s">
        <v>610</v>
      </c>
      <c r="F416" s="189" t="s">
        <v>611</v>
      </c>
      <c r="G416" s="190" t="s">
        <v>152</v>
      </c>
      <c r="H416" s="191">
        <v>1.323</v>
      </c>
      <c r="I416" s="192"/>
      <c r="J416" s="192">
        <f>ROUND(I416*H416,2)</f>
        <v>0</v>
      </c>
      <c r="K416" s="189" t="s">
        <v>153</v>
      </c>
      <c r="L416" s="193"/>
      <c r="M416" s="194" t="s">
        <v>1</v>
      </c>
      <c r="N416" s="195" t="s">
        <v>45</v>
      </c>
      <c r="O416" s="152">
        <v>0</v>
      </c>
      <c r="P416" s="152">
        <f>O416*H416</f>
        <v>0</v>
      </c>
      <c r="Q416" s="152">
        <v>5.4000000000000003E-3</v>
      </c>
      <c r="R416" s="152">
        <f>Q416*H416</f>
        <v>7.1441999999999999E-3</v>
      </c>
      <c r="S416" s="152">
        <v>0</v>
      </c>
      <c r="T416" s="153">
        <f>S416*H416</f>
        <v>0</v>
      </c>
      <c r="U416" s="31"/>
      <c r="V416" s="31"/>
      <c r="W416" s="31"/>
      <c r="X416" s="31"/>
      <c r="Y416" s="31"/>
      <c r="Z416" s="31"/>
      <c r="AA416" s="31"/>
      <c r="AB416" s="31"/>
      <c r="AC416" s="31"/>
      <c r="AD416" s="31"/>
      <c r="AE416" s="31"/>
      <c r="AR416" s="154" t="s">
        <v>329</v>
      </c>
      <c r="AT416" s="154" t="s">
        <v>262</v>
      </c>
      <c r="AU416" s="154" t="s">
        <v>89</v>
      </c>
      <c r="AY416" s="18" t="s">
        <v>147</v>
      </c>
      <c r="BE416" s="155">
        <f>IF(N416="základní",J416,0)</f>
        <v>0</v>
      </c>
      <c r="BF416" s="155">
        <f>IF(N416="snížená",J416,0)</f>
        <v>0</v>
      </c>
      <c r="BG416" s="155">
        <f>IF(N416="zákl. přenesená",J416,0)</f>
        <v>0</v>
      </c>
      <c r="BH416" s="155">
        <f>IF(N416="sníž. přenesená",J416,0)</f>
        <v>0</v>
      </c>
      <c r="BI416" s="155">
        <f>IF(N416="nulová",J416,0)</f>
        <v>0</v>
      </c>
      <c r="BJ416" s="18" t="s">
        <v>87</v>
      </c>
      <c r="BK416" s="155">
        <f>ROUND(I416*H416,2)</f>
        <v>0</v>
      </c>
      <c r="BL416" s="18" t="s">
        <v>238</v>
      </c>
      <c r="BM416" s="154" t="s">
        <v>612</v>
      </c>
    </row>
    <row r="417" spans="1:65" s="13" customFormat="1" x14ac:dyDescent="0.2">
      <c r="B417" s="156"/>
      <c r="D417" s="157" t="s">
        <v>156</v>
      </c>
      <c r="F417" s="159" t="s">
        <v>613</v>
      </c>
      <c r="H417" s="160">
        <v>1.323</v>
      </c>
      <c r="L417" s="156"/>
      <c r="M417" s="161"/>
      <c r="N417" s="162"/>
      <c r="O417" s="162"/>
      <c r="P417" s="162"/>
      <c r="Q417" s="162"/>
      <c r="R417" s="162"/>
      <c r="S417" s="162"/>
      <c r="T417" s="163"/>
      <c r="AT417" s="158" t="s">
        <v>156</v>
      </c>
      <c r="AU417" s="158" t="s">
        <v>89</v>
      </c>
      <c r="AV417" s="13" t="s">
        <v>89</v>
      </c>
      <c r="AW417" s="13" t="s">
        <v>3</v>
      </c>
      <c r="AX417" s="13" t="s">
        <v>87</v>
      </c>
      <c r="AY417" s="158" t="s">
        <v>147</v>
      </c>
    </row>
    <row r="418" spans="1:65" s="2" customFormat="1" ht="24" x14ac:dyDescent="0.2">
      <c r="A418" s="31"/>
      <c r="B418" s="143"/>
      <c r="C418" s="187" t="s">
        <v>614</v>
      </c>
      <c r="D418" s="187" t="s">
        <v>262</v>
      </c>
      <c r="E418" s="188" t="s">
        <v>615</v>
      </c>
      <c r="F418" s="189" t="s">
        <v>616</v>
      </c>
      <c r="G418" s="190" t="s">
        <v>152</v>
      </c>
      <c r="H418" s="191">
        <v>1.323</v>
      </c>
      <c r="I418" s="192"/>
      <c r="J418" s="192">
        <f>ROUND(I418*H418,2)</f>
        <v>0</v>
      </c>
      <c r="K418" s="189" t="s">
        <v>153</v>
      </c>
      <c r="L418" s="193"/>
      <c r="M418" s="194" t="s">
        <v>1</v>
      </c>
      <c r="N418" s="195" t="s">
        <v>45</v>
      </c>
      <c r="O418" s="152">
        <v>0</v>
      </c>
      <c r="P418" s="152">
        <f>O418*H418</f>
        <v>0</v>
      </c>
      <c r="Q418" s="152">
        <v>5.3E-3</v>
      </c>
      <c r="R418" s="152">
        <f>Q418*H418</f>
        <v>7.0118999999999997E-3</v>
      </c>
      <c r="S418" s="152">
        <v>0</v>
      </c>
      <c r="T418" s="153">
        <f>S418*H418</f>
        <v>0</v>
      </c>
      <c r="U418" s="31"/>
      <c r="V418" s="31"/>
      <c r="W418" s="31"/>
      <c r="X418" s="31"/>
      <c r="Y418" s="31"/>
      <c r="Z418" s="31"/>
      <c r="AA418" s="31"/>
      <c r="AB418" s="31"/>
      <c r="AC418" s="31"/>
      <c r="AD418" s="31"/>
      <c r="AE418" s="31"/>
      <c r="AR418" s="154" t="s">
        <v>329</v>
      </c>
      <c r="AT418" s="154" t="s">
        <v>262</v>
      </c>
      <c r="AU418" s="154" t="s">
        <v>89</v>
      </c>
      <c r="AY418" s="18" t="s">
        <v>147</v>
      </c>
      <c r="BE418" s="155">
        <f>IF(N418="základní",J418,0)</f>
        <v>0</v>
      </c>
      <c r="BF418" s="155">
        <f>IF(N418="snížená",J418,0)</f>
        <v>0</v>
      </c>
      <c r="BG418" s="155">
        <f>IF(N418="zákl. přenesená",J418,0)</f>
        <v>0</v>
      </c>
      <c r="BH418" s="155">
        <f>IF(N418="sníž. přenesená",J418,0)</f>
        <v>0</v>
      </c>
      <c r="BI418" s="155">
        <f>IF(N418="nulová",J418,0)</f>
        <v>0</v>
      </c>
      <c r="BJ418" s="18" t="s">
        <v>87</v>
      </c>
      <c r="BK418" s="155">
        <f>ROUND(I418*H418,2)</f>
        <v>0</v>
      </c>
      <c r="BL418" s="18" t="s">
        <v>238</v>
      </c>
      <c r="BM418" s="154" t="s">
        <v>617</v>
      </c>
    </row>
    <row r="419" spans="1:65" s="13" customFormat="1" x14ac:dyDescent="0.2">
      <c r="B419" s="156"/>
      <c r="D419" s="157" t="s">
        <v>156</v>
      </c>
      <c r="F419" s="159" t="s">
        <v>613</v>
      </c>
      <c r="H419" s="160">
        <v>1.323</v>
      </c>
      <c r="L419" s="156"/>
      <c r="M419" s="161"/>
      <c r="N419" s="162"/>
      <c r="O419" s="162"/>
      <c r="P419" s="162"/>
      <c r="Q419" s="162"/>
      <c r="R419" s="162"/>
      <c r="S419" s="162"/>
      <c r="T419" s="163"/>
      <c r="AT419" s="158" t="s">
        <v>156</v>
      </c>
      <c r="AU419" s="158" t="s">
        <v>89</v>
      </c>
      <c r="AV419" s="13" t="s">
        <v>89</v>
      </c>
      <c r="AW419" s="13" t="s">
        <v>3</v>
      </c>
      <c r="AX419" s="13" t="s">
        <v>87</v>
      </c>
      <c r="AY419" s="158" t="s">
        <v>147</v>
      </c>
    </row>
    <row r="420" spans="1:65" s="2" customFormat="1" ht="16.5" customHeight="1" x14ac:dyDescent="0.2">
      <c r="A420" s="31"/>
      <c r="B420" s="143"/>
      <c r="C420" s="144" t="s">
        <v>618</v>
      </c>
      <c r="D420" s="144" t="s">
        <v>149</v>
      </c>
      <c r="E420" s="145" t="s">
        <v>619</v>
      </c>
      <c r="F420" s="146" t="s">
        <v>620</v>
      </c>
      <c r="G420" s="147" t="s">
        <v>621</v>
      </c>
      <c r="H420" s="148">
        <v>7.327</v>
      </c>
      <c r="I420" s="149"/>
      <c r="J420" s="149">
        <f>ROUND(I420*H420,2)</f>
        <v>0</v>
      </c>
      <c r="K420" s="146" t="s">
        <v>153</v>
      </c>
      <c r="L420" s="32"/>
      <c r="M420" s="150" t="s">
        <v>1</v>
      </c>
      <c r="N420" s="151" t="s">
        <v>45</v>
      </c>
      <c r="O420" s="152">
        <v>0</v>
      </c>
      <c r="P420" s="152">
        <f>O420*H420</f>
        <v>0</v>
      </c>
      <c r="Q420" s="152">
        <v>0</v>
      </c>
      <c r="R420" s="152">
        <f>Q420*H420</f>
        <v>0</v>
      </c>
      <c r="S420" s="152">
        <v>0</v>
      </c>
      <c r="T420" s="153">
        <f>S420*H420</f>
        <v>0</v>
      </c>
      <c r="U420" s="31"/>
      <c r="V420" s="31"/>
      <c r="W420" s="31"/>
      <c r="X420" s="31"/>
      <c r="Y420" s="31"/>
      <c r="Z420" s="31"/>
      <c r="AA420" s="31"/>
      <c r="AB420" s="31"/>
      <c r="AC420" s="31"/>
      <c r="AD420" s="31"/>
      <c r="AE420" s="31"/>
      <c r="AR420" s="154" t="s">
        <v>238</v>
      </c>
      <c r="AT420" s="154" t="s">
        <v>149</v>
      </c>
      <c r="AU420" s="154" t="s">
        <v>89</v>
      </c>
      <c r="AY420" s="18" t="s">
        <v>147</v>
      </c>
      <c r="BE420" s="155">
        <f>IF(N420="základní",J420,0)</f>
        <v>0</v>
      </c>
      <c r="BF420" s="155">
        <f>IF(N420="snížená",J420,0)</f>
        <v>0</v>
      </c>
      <c r="BG420" s="155">
        <f>IF(N420="zákl. přenesená",J420,0)</f>
        <v>0</v>
      </c>
      <c r="BH420" s="155">
        <f>IF(N420="sníž. přenesená",J420,0)</f>
        <v>0</v>
      </c>
      <c r="BI420" s="155">
        <f>IF(N420="nulová",J420,0)</f>
        <v>0</v>
      </c>
      <c r="BJ420" s="18" t="s">
        <v>87</v>
      </c>
      <c r="BK420" s="155">
        <f>ROUND(I420*H420,2)</f>
        <v>0</v>
      </c>
      <c r="BL420" s="18" t="s">
        <v>238</v>
      </c>
      <c r="BM420" s="154" t="s">
        <v>622</v>
      </c>
    </row>
    <row r="421" spans="1:65" s="12" customFormat="1" ht="22.9" customHeight="1" x14ac:dyDescent="0.2">
      <c r="B421" s="131"/>
      <c r="D421" s="132" t="s">
        <v>79</v>
      </c>
      <c r="E421" s="141" t="s">
        <v>623</v>
      </c>
      <c r="F421" s="141" t="s">
        <v>624</v>
      </c>
      <c r="J421" s="142">
        <f>BK421</f>
        <v>0</v>
      </c>
      <c r="L421" s="131"/>
      <c r="M421" s="135"/>
      <c r="N421" s="136"/>
      <c r="O421" s="136"/>
      <c r="P421" s="137">
        <f>SUM(P422:P433)</f>
        <v>0.12675</v>
      </c>
      <c r="Q421" s="136"/>
      <c r="R421" s="137">
        <f>SUM(R422:R433)</f>
        <v>1.3979999999999999E-3</v>
      </c>
      <c r="S421" s="136"/>
      <c r="T421" s="138">
        <f>SUM(T422:T433)</f>
        <v>4.2000000000000002E-4</v>
      </c>
      <c r="AR421" s="132" t="s">
        <v>89</v>
      </c>
      <c r="AT421" s="139" t="s">
        <v>79</v>
      </c>
      <c r="AU421" s="139" t="s">
        <v>87</v>
      </c>
      <c r="AY421" s="132" t="s">
        <v>147</v>
      </c>
      <c r="BK421" s="140">
        <f>SUM(BK422:BK433)</f>
        <v>0</v>
      </c>
    </row>
    <row r="422" spans="1:65" s="2" customFormat="1" ht="16.5" customHeight="1" x14ac:dyDescent="0.2">
      <c r="A422" s="31"/>
      <c r="B422" s="143"/>
      <c r="C422" s="144" t="s">
        <v>625</v>
      </c>
      <c r="D422" s="144" t="s">
        <v>149</v>
      </c>
      <c r="E422" s="145" t="s">
        <v>626</v>
      </c>
      <c r="F422" s="146" t="s">
        <v>627</v>
      </c>
      <c r="G422" s="147" t="s">
        <v>152</v>
      </c>
      <c r="H422" s="148">
        <v>1</v>
      </c>
      <c r="I422" s="149"/>
      <c r="J422" s="149">
        <f>ROUND(I422*H422,2)</f>
        <v>0</v>
      </c>
      <c r="K422" s="146" t="s">
        <v>153</v>
      </c>
      <c r="L422" s="32"/>
      <c r="M422" s="150" t="s">
        <v>1</v>
      </c>
      <c r="N422" s="151" t="s">
        <v>45</v>
      </c>
      <c r="O422" s="152">
        <v>3.7999999999999999E-2</v>
      </c>
      <c r="P422" s="152">
        <f>O422*H422</f>
        <v>3.7999999999999999E-2</v>
      </c>
      <c r="Q422" s="152">
        <v>0</v>
      </c>
      <c r="R422" s="152">
        <f>Q422*H422</f>
        <v>0</v>
      </c>
      <c r="S422" s="152">
        <v>4.2000000000000002E-4</v>
      </c>
      <c r="T422" s="153">
        <f>S422*H422</f>
        <v>4.2000000000000002E-4</v>
      </c>
      <c r="U422" s="31"/>
      <c r="V422" s="31"/>
      <c r="W422" s="31"/>
      <c r="X422" s="31"/>
      <c r="Y422" s="31"/>
      <c r="Z422" s="31"/>
      <c r="AA422" s="31"/>
      <c r="AB422" s="31"/>
      <c r="AC422" s="31"/>
      <c r="AD422" s="31"/>
      <c r="AE422" s="31"/>
      <c r="AR422" s="154" t="s">
        <v>238</v>
      </c>
      <c r="AT422" s="154" t="s">
        <v>149</v>
      </c>
      <c r="AU422" s="154" t="s">
        <v>89</v>
      </c>
      <c r="AY422" s="18" t="s">
        <v>147</v>
      </c>
      <c r="BE422" s="155">
        <f>IF(N422="základní",J422,0)</f>
        <v>0</v>
      </c>
      <c r="BF422" s="155">
        <f>IF(N422="snížená",J422,0)</f>
        <v>0</v>
      </c>
      <c r="BG422" s="155">
        <f>IF(N422="zákl. přenesená",J422,0)</f>
        <v>0</v>
      </c>
      <c r="BH422" s="155">
        <f>IF(N422="sníž. přenesená",J422,0)</f>
        <v>0</v>
      </c>
      <c r="BI422" s="155">
        <f>IF(N422="nulová",J422,0)</f>
        <v>0</v>
      </c>
      <c r="BJ422" s="18" t="s">
        <v>87</v>
      </c>
      <c r="BK422" s="155">
        <f>ROUND(I422*H422,2)</f>
        <v>0</v>
      </c>
      <c r="BL422" s="18" t="s">
        <v>238</v>
      </c>
      <c r="BM422" s="154" t="s">
        <v>628</v>
      </c>
    </row>
    <row r="423" spans="1:65" s="2" customFormat="1" ht="16.5" customHeight="1" x14ac:dyDescent="0.2">
      <c r="A423" s="31"/>
      <c r="B423" s="143"/>
      <c r="C423" s="144" t="s">
        <v>629</v>
      </c>
      <c r="D423" s="144" t="s">
        <v>149</v>
      </c>
      <c r="E423" s="145" t="s">
        <v>630</v>
      </c>
      <c r="F423" s="146" t="s">
        <v>631</v>
      </c>
      <c r="G423" s="147" t="s">
        <v>152</v>
      </c>
      <c r="H423" s="148">
        <v>1</v>
      </c>
      <c r="I423" s="149"/>
      <c r="J423" s="149">
        <f>ROUND(I423*H423,2)</f>
        <v>0</v>
      </c>
      <c r="K423" s="146" t="s">
        <v>153</v>
      </c>
      <c r="L423" s="32"/>
      <c r="M423" s="150" t="s">
        <v>1</v>
      </c>
      <c r="N423" s="151" t="s">
        <v>45</v>
      </c>
      <c r="O423" s="152">
        <v>0.06</v>
      </c>
      <c r="P423" s="152">
        <f>O423*H423</f>
        <v>0.06</v>
      </c>
      <c r="Q423" s="152">
        <v>0</v>
      </c>
      <c r="R423" s="152">
        <f>Q423*H423</f>
        <v>0</v>
      </c>
      <c r="S423" s="152">
        <v>0</v>
      </c>
      <c r="T423" s="153">
        <f>S423*H423</f>
        <v>0</v>
      </c>
      <c r="U423" s="31"/>
      <c r="V423" s="31"/>
      <c r="W423" s="31"/>
      <c r="X423" s="31"/>
      <c r="Y423" s="31"/>
      <c r="Z423" s="31"/>
      <c r="AA423" s="31"/>
      <c r="AB423" s="31"/>
      <c r="AC423" s="31"/>
      <c r="AD423" s="31"/>
      <c r="AE423" s="31"/>
      <c r="AR423" s="154" t="s">
        <v>238</v>
      </c>
      <c r="AT423" s="154" t="s">
        <v>149</v>
      </c>
      <c r="AU423" s="154" t="s">
        <v>89</v>
      </c>
      <c r="AY423" s="18" t="s">
        <v>147</v>
      </c>
      <c r="BE423" s="155">
        <f>IF(N423="základní",J423,0)</f>
        <v>0</v>
      </c>
      <c r="BF423" s="155">
        <f>IF(N423="snížená",J423,0)</f>
        <v>0</v>
      </c>
      <c r="BG423" s="155">
        <f>IF(N423="zákl. přenesená",J423,0)</f>
        <v>0</v>
      </c>
      <c r="BH423" s="155">
        <f>IF(N423="sníž. přenesená",J423,0)</f>
        <v>0</v>
      </c>
      <c r="BI423" s="155">
        <f>IF(N423="nulová",J423,0)</f>
        <v>0</v>
      </c>
      <c r="BJ423" s="18" t="s">
        <v>87</v>
      </c>
      <c r="BK423" s="155">
        <f>ROUND(I423*H423,2)</f>
        <v>0</v>
      </c>
      <c r="BL423" s="18" t="s">
        <v>238</v>
      </c>
      <c r="BM423" s="154" t="s">
        <v>632</v>
      </c>
    </row>
    <row r="424" spans="1:65" s="13" customFormat="1" x14ac:dyDescent="0.2">
      <c r="B424" s="156"/>
      <c r="D424" s="157" t="s">
        <v>156</v>
      </c>
      <c r="E424" s="158" t="s">
        <v>1</v>
      </c>
      <c r="F424" s="159" t="s">
        <v>633</v>
      </c>
      <c r="H424" s="160">
        <v>1</v>
      </c>
      <c r="L424" s="156"/>
      <c r="M424" s="161"/>
      <c r="N424" s="162"/>
      <c r="O424" s="162"/>
      <c r="P424" s="162"/>
      <c r="Q424" s="162"/>
      <c r="R424" s="162"/>
      <c r="S424" s="162"/>
      <c r="T424" s="163"/>
      <c r="AT424" s="158" t="s">
        <v>156</v>
      </c>
      <c r="AU424" s="158" t="s">
        <v>89</v>
      </c>
      <c r="AV424" s="13" t="s">
        <v>89</v>
      </c>
      <c r="AW424" s="13" t="s">
        <v>36</v>
      </c>
      <c r="AX424" s="13" t="s">
        <v>80</v>
      </c>
      <c r="AY424" s="158" t="s">
        <v>147</v>
      </c>
    </row>
    <row r="425" spans="1:65" s="14" customFormat="1" x14ac:dyDescent="0.2">
      <c r="B425" s="164"/>
      <c r="D425" s="157" t="s">
        <v>156</v>
      </c>
      <c r="E425" s="165" t="s">
        <v>1</v>
      </c>
      <c r="F425" s="166" t="s">
        <v>158</v>
      </c>
      <c r="H425" s="167">
        <v>1</v>
      </c>
      <c r="L425" s="164"/>
      <c r="M425" s="168"/>
      <c r="N425" s="169"/>
      <c r="O425" s="169"/>
      <c r="P425" s="169"/>
      <c r="Q425" s="169"/>
      <c r="R425" s="169"/>
      <c r="S425" s="169"/>
      <c r="T425" s="170"/>
      <c r="AT425" s="165" t="s">
        <v>156</v>
      </c>
      <c r="AU425" s="165" t="s">
        <v>89</v>
      </c>
      <c r="AV425" s="14" t="s">
        <v>154</v>
      </c>
      <c r="AW425" s="14" t="s">
        <v>36</v>
      </c>
      <c r="AX425" s="14" t="s">
        <v>87</v>
      </c>
      <c r="AY425" s="165" t="s">
        <v>147</v>
      </c>
    </row>
    <row r="426" spans="1:65" s="2" customFormat="1" ht="16.5" customHeight="1" x14ac:dyDescent="0.2">
      <c r="A426" s="31"/>
      <c r="B426" s="143"/>
      <c r="C426" s="187" t="s">
        <v>634</v>
      </c>
      <c r="D426" s="187" t="s">
        <v>262</v>
      </c>
      <c r="E426" s="188" t="s">
        <v>635</v>
      </c>
      <c r="F426" s="189" t="s">
        <v>636</v>
      </c>
      <c r="G426" s="190" t="s">
        <v>152</v>
      </c>
      <c r="H426" s="191">
        <v>1.05</v>
      </c>
      <c r="I426" s="192"/>
      <c r="J426" s="192">
        <f>ROUND(I426*H426,2)</f>
        <v>0</v>
      </c>
      <c r="K426" s="189" t="s">
        <v>153</v>
      </c>
      <c r="L426" s="193"/>
      <c r="M426" s="194" t="s">
        <v>1</v>
      </c>
      <c r="N426" s="195" t="s">
        <v>45</v>
      </c>
      <c r="O426" s="152">
        <v>0</v>
      </c>
      <c r="P426" s="152">
        <f>O426*H426</f>
        <v>0</v>
      </c>
      <c r="Q426" s="152">
        <v>1.1999999999999999E-3</v>
      </c>
      <c r="R426" s="152">
        <f>Q426*H426</f>
        <v>1.2599999999999998E-3</v>
      </c>
      <c r="S426" s="152">
        <v>0</v>
      </c>
      <c r="T426" s="153">
        <f>S426*H426</f>
        <v>0</v>
      </c>
      <c r="U426" s="31"/>
      <c r="V426" s="31"/>
      <c r="W426" s="31"/>
      <c r="X426" s="31"/>
      <c r="Y426" s="31"/>
      <c r="Z426" s="31"/>
      <c r="AA426" s="31"/>
      <c r="AB426" s="31"/>
      <c r="AC426" s="31"/>
      <c r="AD426" s="31"/>
      <c r="AE426" s="31"/>
      <c r="AR426" s="154" t="s">
        <v>329</v>
      </c>
      <c r="AT426" s="154" t="s">
        <v>262</v>
      </c>
      <c r="AU426" s="154" t="s">
        <v>89</v>
      </c>
      <c r="AY426" s="18" t="s">
        <v>147</v>
      </c>
      <c r="BE426" s="155">
        <f>IF(N426="základní",J426,0)</f>
        <v>0</v>
      </c>
      <c r="BF426" s="155">
        <f>IF(N426="snížená",J426,0)</f>
        <v>0</v>
      </c>
      <c r="BG426" s="155">
        <f>IF(N426="zákl. přenesená",J426,0)</f>
        <v>0</v>
      </c>
      <c r="BH426" s="155">
        <f>IF(N426="sníž. přenesená",J426,0)</f>
        <v>0</v>
      </c>
      <c r="BI426" s="155">
        <f>IF(N426="nulová",J426,0)</f>
        <v>0</v>
      </c>
      <c r="BJ426" s="18" t="s">
        <v>87</v>
      </c>
      <c r="BK426" s="155">
        <f>ROUND(I426*H426,2)</f>
        <v>0</v>
      </c>
      <c r="BL426" s="18" t="s">
        <v>238</v>
      </c>
      <c r="BM426" s="154" t="s">
        <v>637</v>
      </c>
    </row>
    <row r="427" spans="1:65" s="13" customFormat="1" x14ac:dyDescent="0.2">
      <c r="B427" s="156"/>
      <c r="D427" s="157" t="s">
        <v>156</v>
      </c>
      <c r="F427" s="159" t="s">
        <v>638</v>
      </c>
      <c r="H427" s="160">
        <v>1.05</v>
      </c>
      <c r="L427" s="156"/>
      <c r="M427" s="161"/>
      <c r="N427" s="162"/>
      <c r="O427" s="162"/>
      <c r="P427" s="162"/>
      <c r="Q427" s="162"/>
      <c r="R427" s="162"/>
      <c r="S427" s="162"/>
      <c r="T427" s="163"/>
      <c r="AT427" s="158" t="s">
        <v>156</v>
      </c>
      <c r="AU427" s="158" t="s">
        <v>89</v>
      </c>
      <c r="AV427" s="13" t="s">
        <v>89</v>
      </c>
      <c r="AW427" s="13" t="s">
        <v>3</v>
      </c>
      <c r="AX427" s="13" t="s">
        <v>87</v>
      </c>
      <c r="AY427" s="158" t="s">
        <v>147</v>
      </c>
    </row>
    <row r="428" spans="1:65" s="2" customFormat="1" ht="24" x14ac:dyDescent="0.2">
      <c r="A428" s="31"/>
      <c r="B428" s="143"/>
      <c r="C428" s="144" t="s">
        <v>639</v>
      </c>
      <c r="D428" s="144" t="s">
        <v>149</v>
      </c>
      <c r="E428" s="145" t="s">
        <v>640</v>
      </c>
      <c r="F428" s="146" t="s">
        <v>641</v>
      </c>
      <c r="G428" s="147" t="s">
        <v>152</v>
      </c>
      <c r="H428" s="148">
        <v>1.1499999999999999</v>
      </c>
      <c r="I428" s="149"/>
      <c r="J428" s="149">
        <f>ROUND(I428*H428,2)</f>
        <v>0</v>
      </c>
      <c r="K428" s="146" t="s">
        <v>642</v>
      </c>
      <c r="L428" s="32"/>
      <c r="M428" s="150" t="s">
        <v>1</v>
      </c>
      <c r="N428" s="151" t="s">
        <v>45</v>
      </c>
      <c r="O428" s="152">
        <v>2.5000000000000001E-2</v>
      </c>
      <c r="P428" s="152">
        <f>O428*H428</f>
        <v>2.8749999999999998E-2</v>
      </c>
      <c r="Q428" s="152">
        <v>1.2E-4</v>
      </c>
      <c r="R428" s="152">
        <f>Q428*H428</f>
        <v>1.3799999999999999E-4</v>
      </c>
      <c r="S428" s="152">
        <v>0</v>
      </c>
      <c r="T428" s="153">
        <f>S428*H428</f>
        <v>0</v>
      </c>
      <c r="U428" s="31"/>
      <c r="V428" s="31"/>
      <c r="W428" s="31"/>
      <c r="X428" s="31"/>
      <c r="Y428" s="31"/>
      <c r="Z428" s="31"/>
      <c r="AA428" s="31"/>
      <c r="AB428" s="31"/>
      <c r="AC428" s="31"/>
      <c r="AD428" s="31"/>
      <c r="AE428" s="31"/>
      <c r="AR428" s="154" t="s">
        <v>238</v>
      </c>
      <c r="AT428" s="154" t="s">
        <v>149</v>
      </c>
      <c r="AU428" s="154" t="s">
        <v>89</v>
      </c>
      <c r="AY428" s="18" t="s">
        <v>147</v>
      </c>
      <c r="BE428" s="155">
        <f>IF(N428="základní",J428,0)</f>
        <v>0</v>
      </c>
      <c r="BF428" s="155">
        <f>IF(N428="snížená",J428,0)</f>
        <v>0</v>
      </c>
      <c r="BG428" s="155">
        <f>IF(N428="zákl. přenesená",J428,0)</f>
        <v>0</v>
      </c>
      <c r="BH428" s="155">
        <f>IF(N428="sníž. přenesená",J428,0)</f>
        <v>0</v>
      </c>
      <c r="BI428" s="155">
        <f>IF(N428="nulová",J428,0)</f>
        <v>0</v>
      </c>
      <c r="BJ428" s="18" t="s">
        <v>87</v>
      </c>
      <c r="BK428" s="155">
        <f>ROUND(I428*H428,2)</f>
        <v>0</v>
      </c>
      <c r="BL428" s="18" t="s">
        <v>238</v>
      </c>
      <c r="BM428" s="154" t="s">
        <v>643</v>
      </c>
    </row>
    <row r="429" spans="1:65" s="15" customFormat="1" x14ac:dyDescent="0.2">
      <c r="B429" s="171"/>
      <c r="D429" s="157" t="s">
        <v>156</v>
      </c>
      <c r="E429" s="172" t="s">
        <v>1</v>
      </c>
      <c r="F429" s="173" t="s">
        <v>644</v>
      </c>
      <c r="H429" s="172" t="s">
        <v>1</v>
      </c>
      <c r="L429" s="171"/>
      <c r="M429" s="174"/>
      <c r="N429" s="175"/>
      <c r="O429" s="175"/>
      <c r="P429" s="175"/>
      <c r="Q429" s="175"/>
      <c r="R429" s="175"/>
      <c r="S429" s="175"/>
      <c r="T429" s="176"/>
      <c r="AT429" s="172" t="s">
        <v>156</v>
      </c>
      <c r="AU429" s="172" t="s">
        <v>89</v>
      </c>
      <c r="AV429" s="15" t="s">
        <v>87</v>
      </c>
      <c r="AW429" s="15" t="s">
        <v>36</v>
      </c>
      <c r="AX429" s="15" t="s">
        <v>80</v>
      </c>
      <c r="AY429" s="172" t="s">
        <v>147</v>
      </c>
    </row>
    <row r="430" spans="1:65" s="15" customFormat="1" x14ac:dyDescent="0.2">
      <c r="B430" s="171"/>
      <c r="D430" s="157" t="s">
        <v>156</v>
      </c>
      <c r="E430" s="172" t="s">
        <v>1</v>
      </c>
      <c r="F430" s="173" t="s">
        <v>645</v>
      </c>
      <c r="H430" s="172" t="s">
        <v>1</v>
      </c>
      <c r="L430" s="171"/>
      <c r="M430" s="174"/>
      <c r="N430" s="175"/>
      <c r="O430" s="175"/>
      <c r="P430" s="175"/>
      <c r="Q430" s="175"/>
      <c r="R430" s="175"/>
      <c r="S430" s="175"/>
      <c r="T430" s="176"/>
      <c r="AT430" s="172" t="s">
        <v>156</v>
      </c>
      <c r="AU430" s="172" t="s">
        <v>89</v>
      </c>
      <c r="AV430" s="15" t="s">
        <v>87</v>
      </c>
      <c r="AW430" s="15" t="s">
        <v>36</v>
      </c>
      <c r="AX430" s="15" t="s">
        <v>80</v>
      </c>
      <c r="AY430" s="172" t="s">
        <v>147</v>
      </c>
    </row>
    <row r="431" spans="1:65" s="13" customFormat="1" x14ac:dyDescent="0.2">
      <c r="B431" s="156"/>
      <c r="D431" s="157" t="s">
        <v>156</v>
      </c>
      <c r="E431" s="158" t="s">
        <v>1</v>
      </c>
      <c r="F431" s="159" t="s">
        <v>594</v>
      </c>
      <c r="H431" s="160">
        <v>1.1499999999999999</v>
      </c>
      <c r="L431" s="156"/>
      <c r="M431" s="161"/>
      <c r="N431" s="162"/>
      <c r="O431" s="162"/>
      <c r="P431" s="162"/>
      <c r="Q431" s="162"/>
      <c r="R431" s="162"/>
      <c r="S431" s="162"/>
      <c r="T431" s="163"/>
      <c r="AT431" s="158" t="s">
        <v>156</v>
      </c>
      <c r="AU431" s="158" t="s">
        <v>89</v>
      </c>
      <c r="AV431" s="13" t="s">
        <v>89</v>
      </c>
      <c r="AW431" s="13" t="s">
        <v>36</v>
      </c>
      <c r="AX431" s="13" t="s">
        <v>80</v>
      </c>
      <c r="AY431" s="158" t="s">
        <v>147</v>
      </c>
    </row>
    <row r="432" spans="1:65" s="14" customFormat="1" x14ac:dyDescent="0.2">
      <c r="B432" s="164"/>
      <c r="D432" s="157" t="s">
        <v>156</v>
      </c>
      <c r="E432" s="165" t="s">
        <v>1</v>
      </c>
      <c r="F432" s="166" t="s">
        <v>158</v>
      </c>
      <c r="H432" s="167">
        <v>1.1499999999999999</v>
      </c>
      <c r="L432" s="164"/>
      <c r="M432" s="168"/>
      <c r="N432" s="169"/>
      <c r="O432" s="169"/>
      <c r="P432" s="169"/>
      <c r="Q432" s="169"/>
      <c r="R432" s="169"/>
      <c r="S432" s="169"/>
      <c r="T432" s="170"/>
      <c r="AT432" s="165" t="s">
        <v>156</v>
      </c>
      <c r="AU432" s="165" t="s">
        <v>89</v>
      </c>
      <c r="AV432" s="14" t="s">
        <v>154</v>
      </c>
      <c r="AW432" s="14" t="s">
        <v>36</v>
      </c>
      <c r="AX432" s="14" t="s">
        <v>87</v>
      </c>
      <c r="AY432" s="165" t="s">
        <v>147</v>
      </c>
    </row>
    <row r="433" spans="1:65" s="2" customFormat="1" ht="16.5" customHeight="1" x14ac:dyDescent="0.2">
      <c r="A433" s="31"/>
      <c r="B433" s="143"/>
      <c r="C433" s="144" t="s">
        <v>646</v>
      </c>
      <c r="D433" s="144" t="s">
        <v>149</v>
      </c>
      <c r="E433" s="145" t="s">
        <v>647</v>
      </c>
      <c r="F433" s="146" t="s">
        <v>648</v>
      </c>
      <c r="G433" s="147" t="s">
        <v>621</v>
      </c>
      <c r="H433" s="148">
        <v>2.0430000000000001</v>
      </c>
      <c r="I433" s="149"/>
      <c r="J433" s="149">
        <f>ROUND(I433*H433,2)</f>
        <v>0</v>
      </c>
      <c r="K433" s="146" t="s">
        <v>153</v>
      </c>
      <c r="L433" s="32"/>
      <c r="M433" s="150" t="s">
        <v>1</v>
      </c>
      <c r="N433" s="151" t="s">
        <v>45</v>
      </c>
      <c r="O433" s="152">
        <v>0</v>
      </c>
      <c r="P433" s="152">
        <f>O433*H433</f>
        <v>0</v>
      </c>
      <c r="Q433" s="152">
        <v>0</v>
      </c>
      <c r="R433" s="152">
        <f>Q433*H433</f>
        <v>0</v>
      </c>
      <c r="S433" s="152">
        <v>0</v>
      </c>
      <c r="T433" s="153">
        <f>S433*H433</f>
        <v>0</v>
      </c>
      <c r="U433" s="31"/>
      <c r="V433" s="31"/>
      <c r="W433" s="31"/>
      <c r="X433" s="31"/>
      <c r="Y433" s="31"/>
      <c r="Z433" s="31"/>
      <c r="AA433" s="31"/>
      <c r="AB433" s="31"/>
      <c r="AC433" s="31"/>
      <c r="AD433" s="31"/>
      <c r="AE433" s="31"/>
      <c r="AR433" s="154" t="s">
        <v>238</v>
      </c>
      <c r="AT433" s="154" t="s">
        <v>149</v>
      </c>
      <c r="AU433" s="154" t="s">
        <v>89</v>
      </c>
      <c r="AY433" s="18" t="s">
        <v>147</v>
      </c>
      <c r="BE433" s="155">
        <f>IF(N433="základní",J433,0)</f>
        <v>0</v>
      </c>
      <c r="BF433" s="155">
        <f>IF(N433="snížená",J433,0)</f>
        <v>0</v>
      </c>
      <c r="BG433" s="155">
        <f>IF(N433="zákl. přenesená",J433,0)</f>
        <v>0</v>
      </c>
      <c r="BH433" s="155">
        <f>IF(N433="sníž. přenesená",J433,0)</f>
        <v>0</v>
      </c>
      <c r="BI433" s="155">
        <f>IF(N433="nulová",J433,0)</f>
        <v>0</v>
      </c>
      <c r="BJ433" s="18" t="s">
        <v>87</v>
      </c>
      <c r="BK433" s="155">
        <f>ROUND(I433*H433,2)</f>
        <v>0</v>
      </c>
      <c r="BL433" s="18" t="s">
        <v>238</v>
      </c>
      <c r="BM433" s="154" t="s">
        <v>649</v>
      </c>
    </row>
    <row r="434" spans="1:65" s="12" customFormat="1" ht="22.9" customHeight="1" x14ac:dyDescent="0.2">
      <c r="B434" s="131"/>
      <c r="D434" s="132" t="s">
        <v>79</v>
      </c>
      <c r="E434" s="141" t="s">
        <v>650</v>
      </c>
      <c r="F434" s="141" t="s">
        <v>651</v>
      </c>
      <c r="J434" s="142">
        <f>BK434</f>
        <v>0</v>
      </c>
      <c r="L434" s="131"/>
      <c r="M434" s="135"/>
      <c r="N434" s="136"/>
      <c r="O434" s="136"/>
      <c r="P434" s="137">
        <f>SUM(P435:P438)</f>
        <v>0</v>
      </c>
      <c r="Q434" s="136"/>
      <c r="R434" s="137">
        <f>SUM(R435:R438)</f>
        <v>0</v>
      </c>
      <c r="S434" s="136"/>
      <c r="T434" s="138">
        <f>SUM(T435:T438)</f>
        <v>0</v>
      </c>
      <c r="AR434" s="132" t="s">
        <v>89</v>
      </c>
      <c r="AT434" s="139" t="s">
        <v>79</v>
      </c>
      <c r="AU434" s="139" t="s">
        <v>87</v>
      </c>
      <c r="AY434" s="132" t="s">
        <v>147</v>
      </c>
      <c r="BK434" s="140">
        <f>SUM(BK435:BK438)</f>
        <v>0</v>
      </c>
    </row>
    <row r="435" spans="1:65" s="2" customFormat="1" ht="16.5" customHeight="1" x14ac:dyDescent="0.2">
      <c r="A435" s="31"/>
      <c r="B435" s="143"/>
      <c r="C435" s="144" t="s">
        <v>652</v>
      </c>
      <c r="D435" s="144" t="s">
        <v>149</v>
      </c>
      <c r="E435" s="145" t="s">
        <v>653</v>
      </c>
      <c r="F435" s="146" t="s">
        <v>654</v>
      </c>
      <c r="G435" s="147" t="s">
        <v>444</v>
      </c>
      <c r="H435" s="148">
        <v>5</v>
      </c>
      <c r="I435" s="149"/>
      <c r="J435" s="149">
        <f>ROUND(I435*H435,2)</f>
        <v>0</v>
      </c>
      <c r="K435" s="146" t="s">
        <v>265</v>
      </c>
      <c r="L435" s="32"/>
      <c r="M435" s="150" t="s">
        <v>1</v>
      </c>
      <c r="N435" s="151" t="s">
        <v>45</v>
      </c>
      <c r="O435" s="152">
        <v>0</v>
      </c>
      <c r="P435" s="152">
        <f>O435*H435</f>
        <v>0</v>
      </c>
      <c r="Q435" s="152">
        <v>0</v>
      </c>
      <c r="R435" s="152">
        <f>Q435*H435</f>
        <v>0</v>
      </c>
      <c r="S435" s="152">
        <v>0</v>
      </c>
      <c r="T435" s="153">
        <f>S435*H435</f>
        <v>0</v>
      </c>
      <c r="U435" s="31"/>
      <c r="V435" s="31"/>
      <c r="W435" s="31"/>
      <c r="X435" s="31"/>
      <c r="Y435" s="31"/>
      <c r="Z435" s="31"/>
      <c r="AA435" s="31"/>
      <c r="AB435" s="31"/>
      <c r="AC435" s="31"/>
      <c r="AD435" s="31"/>
      <c r="AE435" s="31"/>
      <c r="AR435" s="154" t="s">
        <v>238</v>
      </c>
      <c r="AT435" s="154" t="s">
        <v>149</v>
      </c>
      <c r="AU435" s="154" t="s">
        <v>89</v>
      </c>
      <c r="AY435" s="18" t="s">
        <v>147</v>
      </c>
      <c r="BE435" s="155">
        <f>IF(N435="základní",J435,0)</f>
        <v>0</v>
      </c>
      <c r="BF435" s="155">
        <f>IF(N435="snížená",J435,0)</f>
        <v>0</v>
      </c>
      <c r="BG435" s="155">
        <f>IF(N435="zákl. přenesená",J435,0)</f>
        <v>0</v>
      </c>
      <c r="BH435" s="155">
        <f>IF(N435="sníž. přenesená",J435,0)</f>
        <v>0</v>
      </c>
      <c r="BI435" s="155">
        <f>IF(N435="nulová",J435,0)</f>
        <v>0</v>
      </c>
      <c r="BJ435" s="18" t="s">
        <v>87</v>
      </c>
      <c r="BK435" s="155">
        <f>ROUND(I435*H435,2)</f>
        <v>0</v>
      </c>
      <c r="BL435" s="18" t="s">
        <v>238</v>
      </c>
      <c r="BM435" s="154" t="s">
        <v>655</v>
      </c>
    </row>
    <row r="436" spans="1:65" s="2" customFormat="1" ht="39" x14ac:dyDescent="0.2">
      <c r="A436" s="31"/>
      <c r="B436" s="32"/>
      <c r="C436" s="31"/>
      <c r="D436" s="157" t="s">
        <v>226</v>
      </c>
      <c r="E436" s="31"/>
      <c r="F436" s="184" t="s">
        <v>656</v>
      </c>
      <c r="G436" s="31"/>
      <c r="H436" s="31"/>
      <c r="I436" s="31"/>
      <c r="J436" s="31"/>
      <c r="K436" s="31"/>
      <c r="L436" s="32"/>
      <c r="M436" s="185"/>
      <c r="N436" s="186"/>
      <c r="O436" s="57"/>
      <c r="P436" s="57"/>
      <c r="Q436" s="57"/>
      <c r="R436" s="57"/>
      <c r="S436" s="57"/>
      <c r="T436" s="58"/>
      <c r="U436" s="31"/>
      <c r="V436" s="31"/>
      <c r="W436" s="31"/>
      <c r="X436" s="31"/>
      <c r="Y436" s="31"/>
      <c r="Z436" s="31"/>
      <c r="AA436" s="31"/>
      <c r="AB436" s="31"/>
      <c r="AC436" s="31"/>
      <c r="AD436" s="31"/>
      <c r="AE436" s="31"/>
      <c r="AT436" s="18" t="s">
        <v>226</v>
      </c>
      <c r="AU436" s="18" t="s">
        <v>89</v>
      </c>
    </row>
    <row r="437" spans="1:65" s="2" customFormat="1" ht="16.5" customHeight="1" x14ac:dyDescent="0.2">
      <c r="A437" s="31"/>
      <c r="B437" s="143"/>
      <c r="C437" s="144" t="s">
        <v>657</v>
      </c>
      <c r="D437" s="144" t="s">
        <v>149</v>
      </c>
      <c r="E437" s="145" t="s">
        <v>658</v>
      </c>
      <c r="F437" s="146" t="s">
        <v>659</v>
      </c>
      <c r="G437" s="147" t="s">
        <v>444</v>
      </c>
      <c r="H437" s="148">
        <v>2</v>
      </c>
      <c r="I437" s="149"/>
      <c r="J437" s="149">
        <f>ROUND(I437*H437,2)</f>
        <v>0</v>
      </c>
      <c r="K437" s="146" t="s">
        <v>265</v>
      </c>
      <c r="L437" s="32"/>
      <c r="M437" s="150" t="s">
        <v>1</v>
      </c>
      <c r="N437" s="151" t="s">
        <v>45</v>
      </c>
      <c r="O437" s="152">
        <v>0</v>
      </c>
      <c r="P437" s="152">
        <f>O437*H437</f>
        <v>0</v>
      </c>
      <c r="Q437" s="152">
        <v>0</v>
      </c>
      <c r="R437" s="152">
        <f>Q437*H437</f>
        <v>0</v>
      </c>
      <c r="S437" s="152">
        <v>0</v>
      </c>
      <c r="T437" s="153">
        <f>S437*H437</f>
        <v>0</v>
      </c>
      <c r="U437" s="31"/>
      <c r="V437" s="31"/>
      <c r="W437" s="31"/>
      <c r="X437" s="31"/>
      <c r="Y437" s="31"/>
      <c r="Z437" s="31"/>
      <c r="AA437" s="31"/>
      <c r="AB437" s="31"/>
      <c r="AC437" s="31"/>
      <c r="AD437" s="31"/>
      <c r="AE437" s="31"/>
      <c r="AR437" s="154" t="s">
        <v>238</v>
      </c>
      <c r="AT437" s="154" t="s">
        <v>149</v>
      </c>
      <c r="AU437" s="154" t="s">
        <v>89</v>
      </c>
      <c r="AY437" s="18" t="s">
        <v>147</v>
      </c>
      <c r="BE437" s="155">
        <f>IF(N437="základní",J437,0)</f>
        <v>0</v>
      </c>
      <c r="BF437" s="155">
        <f>IF(N437="snížená",J437,0)</f>
        <v>0</v>
      </c>
      <c r="BG437" s="155">
        <f>IF(N437="zákl. přenesená",J437,0)</f>
        <v>0</v>
      </c>
      <c r="BH437" s="155">
        <f>IF(N437="sníž. přenesená",J437,0)</f>
        <v>0</v>
      </c>
      <c r="BI437" s="155">
        <f>IF(N437="nulová",J437,0)</f>
        <v>0</v>
      </c>
      <c r="BJ437" s="18" t="s">
        <v>87</v>
      </c>
      <c r="BK437" s="155">
        <f>ROUND(I437*H437,2)</f>
        <v>0</v>
      </c>
      <c r="BL437" s="18" t="s">
        <v>238</v>
      </c>
      <c r="BM437" s="154" t="s">
        <v>660</v>
      </c>
    </row>
    <row r="438" spans="1:65" s="2" customFormat="1" ht="39" x14ac:dyDescent="0.2">
      <c r="A438" s="31"/>
      <c r="B438" s="32"/>
      <c r="C438" s="31"/>
      <c r="D438" s="157" t="s">
        <v>226</v>
      </c>
      <c r="E438" s="31"/>
      <c r="F438" s="184" t="s">
        <v>656</v>
      </c>
      <c r="G438" s="31"/>
      <c r="H438" s="31"/>
      <c r="I438" s="31"/>
      <c r="J438" s="31"/>
      <c r="K438" s="31"/>
      <c r="L438" s="32"/>
      <c r="M438" s="185"/>
      <c r="N438" s="186"/>
      <c r="O438" s="57"/>
      <c r="P438" s="57"/>
      <c r="Q438" s="57"/>
      <c r="R438" s="57"/>
      <c r="S438" s="57"/>
      <c r="T438" s="58"/>
      <c r="U438" s="31"/>
      <c r="V438" s="31"/>
      <c r="W438" s="31"/>
      <c r="X438" s="31"/>
      <c r="Y438" s="31"/>
      <c r="Z438" s="31"/>
      <c r="AA438" s="31"/>
      <c r="AB438" s="31"/>
      <c r="AC438" s="31"/>
      <c r="AD438" s="31"/>
      <c r="AE438" s="31"/>
      <c r="AT438" s="18" t="s">
        <v>226</v>
      </c>
      <c r="AU438" s="18" t="s">
        <v>89</v>
      </c>
    </row>
    <row r="439" spans="1:65" s="12" customFormat="1" ht="22.9" customHeight="1" x14ac:dyDescent="0.2">
      <c r="B439" s="131"/>
      <c r="D439" s="132" t="s">
        <v>79</v>
      </c>
      <c r="E439" s="141" t="s">
        <v>661</v>
      </c>
      <c r="F439" s="141" t="s">
        <v>662</v>
      </c>
      <c r="J439" s="142">
        <f>BK439</f>
        <v>0</v>
      </c>
      <c r="L439" s="131"/>
      <c r="M439" s="135"/>
      <c r="N439" s="136"/>
      <c r="O439" s="136"/>
      <c r="P439" s="137">
        <f>SUM(P440:P444)</f>
        <v>0.28600000000000003</v>
      </c>
      <c r="Q439" s="136"/>
      <c r="R439" s="137">
        <f>SUM(R440:R444)</f>
        <v>3.7400000000000003E-3</v>
      </c>
      <c r="S439" s="136"/>
      <c r="T439" s="138">
        <f>SUM(T440:T444)</f>
        <v>0</v>
      </c>
      <c r="AR439" s="132" t="s">
        <v>89</v>
      </c>
      <c r="AT439" s="139" t="s">
        <v>79</v>
      </c>
      <c r="AU439" s="139" t="s">
        <v>87</v>
      </c>
      <c r="AY439" s="132" t="s">
        <v>147</v>
      </c>
      <c r="BK439" s="140">
        <f>SUM(BK440:BK444)</f>
        <v>0</v>
      </c>
    </row>
    <row r="440" spans="1:65" s="2" customFormat="1" ht="16.5" customHeight="1" x14ac:dyDescent="0.2">
      <c r="A440" s="31"/>
      <c r="B440" s="143"/>
      <c r="C440" s="144" t="s">
        <v>663</v>
      </c>
      <c r="D440" s="144" t="s">
        <v>149</v>
      </c>
      <c r="E440" s="145" t="s">
        <v>664</v>
      </c>
      <c r="F440" s="146" t="s">
        <v>665</v>
      </c>
      <c r="G440" s="147" t="s">
        <v>152</v>
      </c>
      <c r="H440" s="148">
        <v>1.1000000000000001</v>
      </c>
      <c r="I440" s="149"/>
      <c r="J440" s="149">
        <f>ROUND(I440*H440,2)</f>
        <v>0</v>
      </c>
      <c r="K440" s="146" t="s">
        <v>265</v>
      </c>
      <c r="L440" s="32"/>
      <c r="M440" s="150" t="s">
        <v>1</v>
      </c>
      <c r="N440" s="151" t="s">
        <v>45</v>
      </c>
      <c r="O440" s="152">
        <v>0.26</v>
      </c>
      <c r="P440" s="152">
        <f>O440*H440</f>
        <v>0.28600000000000003</v>
      </c>
      <c r="Q440" s="152">
        <v>3.3999999999999998E-3</v>
      </c>
      <c r="R440" s="152">
        <f>Q440*H440</f>
        <v>3.7400000000000003E-3</v>
      </c>
      <c r="S440" s="152">
        <v>0</v>
      </c>
      <c r="T440" s="153">
        <f>S440*H440</f>
        <v>0</v>
      </c>
      <c r="U440" s="31"/>
      <c r="V440" s="31"/>
      <c r="W440" s="31"/>
      <c r="X440" s="31"/>
      <c r="Y440" s="31"/>
      <c r="Z440" s="31"/>
      <c r="AA440" s="31"/>
      <c r="AB440" s="31"/>
      <c r="AC440" s="31"/>
      <c r="AD440" s="31"/>
      <c r="AE440" s="31"/>
      <c r="AR440" s="154" t="s">
        <v>238</v>
      </c>
      <c r="AT440" s="154" t="s">
        <v>149</v>
      </c>
      <c r="AU440" s="154" t="s">
        <v>89</v>
      </c>
      <c r="AY440" s="18" t="s">
        <v>147</v>
      </c>
      <c r="BE440" s="155">
        <f>IF(N440="základní",J440,0)</f>
        <v>0</v>
      </c>
      <c r="BF440" s="155">
        <f>IF(N440="snížená",J440,0)</f>
        <v>0</v>
      </c>
      <c r="BG440" s="155">
        <f>IF(N440="zákl. přenesená",J440,0)</f>
        <v>0</v>
      </c>
      <c r="BH440" s="155">
        <f>IF(N440="sníž. přenesená",J440,0)</f>
        <v>0</v>
      </c>
      <c r="BI440" s="155">
        <f>IF(N440="nulová",J440,0)</f>
        <v>0</v>
      </c>
      <c r="BJ440" s="18" t="s">
        <v>87</v>
      </c>
      <c r="BK440" s="155">
        <f>ROUND(I440*H440,2)</f>
        <v>0</v>
      </c>
      <c r="BL440" s="18" t="s">
        <v>238</v>
      </c>
      <c r="BM440" s="154" t="s">
        <v>666</v>
      </c>
    </row>
    <row r="441" spans="1:65" s="2" customFormat="1" ht="39" x14ac:dyDescent="0.2">
      <c r="A441" s="31"/>
      <c r="B441" s="32"/>
      <c r="C441" s="31"/>
      <c r="D441" s="157" t="s">
        <v>226</v>
      </c>
      <c r="E441" s="31"/>
      <c r="F441" s="184" t="s">
        <v>667</v>
      </c>
      <c r="G441" s="31"/>
      <c r="H441" s="31"/>
      <c r="I441" s="31"/>
      <c r="J441" s="31"/>
      <c r="K441" s="31"/>
      <c r="L441" s="32"/>
      <c r="M441" s="185"/>
      <c r="N441" s="186"/>
      <c r="O441" s="57"/>
      <c r="P441" s="57"/>
      <c r="Q441" s="57"/>
      <c r="R441" s="57"/>
      <c r="S441" s="57"/>
      <c r="T441" s="58"/>
      <c r="U441" s="31"/>
      <c r="V441" s="31"/>
      <c r="W441" s="31"/>
      <c r="X441" s="31"/>
      <c r="Y441" s="31"/>
      <c r="Z441" s="31"/>
      <c r="AA441" s="31"/>
      <c r="AB441" s="31"/>
      <c r="AC441" s="31"/>
      <c r="AD441" s="31"/>
      <c r="AE441" s="31"/>
      <c r="AT441" s="18" t="s">
        <v>226</v>
      </c>
      <c r="AU441" s="18" t="s">
        <v>89</v>
      </c>
    </row>
    <row r="442" spans="1:65" s="13" customFormat="1" x14ac:dyDescent="0.2">
      <c r="B442" s="156"/>
      <c r="D442" s="157" t="s">
        <v>156</v>
      </c>
      <c r="E442" s="158" t="s">
        <v>1</v>
      </c>
      <c r="F442" s="159" t="s">
        <v>668</v>
      </c>
      <c r="H442" s="160">
        <v>1.1000000000000001</v>
      </c>
      <c r="L442" s="156"/>
      <c r="M442" s="161"/>
      <c r="N442" s="162"/>
      <c r="O442" s="162"/>
      <c r="P442" s="162"/>
      <c r="Q442" s="162"/>
      <c r="R442" s="162"/>
      <c r="S442" s="162"/>
      <c r="T442" s="163"/>
      <c r="AT442" s="158" t="s">
        <v>156</v>
      </c>
      <c r="AU442" s="158" t="s">
        <v>89</v>
      </c>
      <c r="AV442" s="13" t="s">
        <v>89</v>
      </c>
      <c r="AW442" s="13" t="s">
        <v>36</v>
      </c>
      <c r="AX442" s="13" t="s">
        <v>80</v>
      </c>
      <c r="AY442" s="158" t="s">
        <v>147</v>
      </c>
    </row>
    <row r="443" spans="1:65" s="14" customFormat="1" x14ac:dyDescent="0.2">
      <c r="B443" s="164"/>
      <c r="D443" s="157" t="s">
        <v>156</v>
      </c>
      <c r="E443" s="165" t="s">
        <v>1</v>
      </c>
      <c r="F443" s="166" t="s">
        <v>158</v>
      </c>
      <c r="H443" s="167">
        <v>1.1000000000000001</v>
      </c>
      <c r="L443" s="164"/>
      <c r="M443" s="168"/>
      <c r="N443" s="169"/>
      <c r="O443" s="169"/>
      <c r="P443" s="169"/>
      <c r="Q443" s="169"/>
      <c r="R443" s="169"/>
      <c r="S443" s="169"/>
      <c r="T443" s="170"/>
      <c r="AT443" s="165" t="s">
        <v>156</v>
      </c>
      <c r="AU443" s="165" t="s">
        <v>89</v>
      </c>
      <c r="AV443" s="14" t="s">
        <v>154</v>
      </c>
      <c r="AW443" s="14" t="s">
        <v>36</v>
      </c>
      <c r="AX443" s="14" t="s">
        <v>87</v>
      </c>
      <c r="AY443" s="165" t="s">
        <v>147</v>
      </c>
    </row>
    <row r="444" spans="1:65" s="2" customFormat="1" ht="16.5" customHeight="1" x14ac:dyDescent="0.2">
      <c r="A444" s="31"/>
      <c r="B444" s="143"/>
      <c r="C444" s="144" t="s">
        <v>669</v>
      </c>
      <c r="D444" s="144" t="s">
        <v>149</v>
      </c>
      <c r="E444" s="145" t="s">
        <v>670</v>
      </c>
      <c r="F444" s="146" t="s">
        <v>671</v>
      </c>
      <c r="G444" s="147" t="s">
        <v>621</v>
      </c>
      <c r="H444" s="148">
        <v>12.65</v>
      </c>
      <c r="I444" s="149"/>
      <c r="J444" s="149">
        <f>ROUND(I444*H444,2)</f>
        <v>0</v>
      </c>
      <c r="K444" s="146" t="s">
        <v>153</v>
      </c>
      <c r="L444" s="32"/>
      <c r="M444" s="150" t="s">
        <v>1</v>
      </c>
      <c r="N444" s="151" t="s">
        <v>45</v>
      </c>
      <c r="O444" s="152">
        <v>0</v>
      </c>
      <c r="P444" s="152">
        <f>O444*H444</f>
        <v>0</v>
      </c>
      <c r="Q444" s="152">
        <v>0</v>
      </c>
      <c r="R444" s="152">
        <f>Q444*H444</f>
        <v>0</v>
      </c>
      <c r="S444" s="152">
        <v>0</v>
      </c>
      <c r="T444" s="153">
        <f>S444*H444</f>
        <v>0</v>
      </c>
      <c r="U444" s="31"/>
      <c r="V444" s="31"/>
      <c r="W444" s="31"/>
      <c r="X444" s="31"/>
      <c r="Y444" s="31"/>
      <c r="Z444" s="31"/>
      <c r="AA444" s="31"/>
      <c r="AB444" s="31"/>
      <c r="AC444" s="31"/>
      <c r="AD444" s="31"/>
      <c r="AE444" s="31"/>
      <c r="AR444" s="154" t="s">
        <v>238</v>
      </c>
      <c r="AT444" s="154" t="s">
        <v>149</v>
      </c>
      <c r="AU444" s="154" t="s">
        <v>89</v>
      </c>
      <c r="AY444" s="18" t="s">
        <v>147</v>
      </c>
      <c r="BE444" s="155">
        <f>IF(N444="základní",J444,0)</f>
        <v>0</v>
      </c>
      <c r="BF444" s="155">
        <f>IF(N444="snížená",J444,0)</f>
        <v>0</v>
      </c>
      <c r="BG444" s="155">
        <f>IF(N444="zákl. přenesená",J444,0)</f>
        <v>0</v>
      </c>
      <c r="BH444" s="155">
        <f>IF(N444="sníž. přenesená",J444,0)</f>
        <v>0</v>
      </c>
      <c r="BI444" s="155">
        <f>IF(N444="nulová",J444,0)</f>
        <v>0</v>
      </c>
      <c r="BJ444" s="18" t="s">
        <v>87</v>
      </c>
      <c r="BK444" s="155">
        <f>ROUND(I444*H444,2)</f>
        <v>0</v>
      </c>
      <c r="BL444" s="18" t="s">
        <v>238</v>
      </c>
      <c r="BM444" s="154" t="s">
        <v>672</v>
      </c>
    </row>
    <row r="445" spans="1:65" s="12" customFormat="1" ht="22.9" customHeight="1" x14ac:dyDescent="0.2">
      <c r="B445" s="131"/>
      <c r="D445" s="132" t="s">
        <v>79</v>
      </c>
      <c r="E445" s="141" t="s">
        <v>673</v>
      </c>
      <c r="F445" s="141" t="s">
        <v>674</v>
      </c>
      <c r="J445" s="142">
        <f>BK445</f>
        <v>0</v>
      </c>
      <c r="L445" s="131"/>
      <c r="M445" s="135"/>
      <c r="N445" s="136"/>
      <c r="O445" s="136"/>
      <c r="P445" s="137">
        <f>SUM(P446:P452)</f>
        <v>10.3843</v>
      </c>
      <c r="Q445" s="136"/>
      <c r="R445" s="137">
        <f>SUM(R446:R452)</f>
        <v>9.774999999999999E-3</v>
      </c>
      <c r="S445" s="136"/>
      <c r="T445" s="138">
        <f>SUM(T446:T452)</f>
        <v>0</v>
      </c>
      <c r="AR445" s="132" t="s">
        <v>89</v>
      </c>
      <c r="AT445" s="139" t="s">
        <v>79</v>
      </c>
      <c r="AU445" s="139" t="s">
        <v>87</v>
      </c>
      <c r="AY445" s="132" t="s">
        <v>147</v>
      </c>
      <c r="BK445" s="140">
        <f>SUM(BK446:BK452)</f>
        <v>0</v>
      </c>
    </row>
    <row r="446" spans="1:65" s="2" customFormat="1" ht="16.5" customHeight="1" x14ac:dyDescent="0.2">
      <c r="A446" s="31"/>
      <c r="B446" s="143"/>
      <c r="C446" s="144" t="s">
        <v>675</v>
      </c>
      <c r="D446" s="144" t="s">
        <v>149</v>
      </c>
      <c r="E446" s="145" t="s">
        <v>676</v>
      </c>
      <c r="F446" s="146" t="s">
        <v>677</v>
      </c>
      <c r="G446" s="147" t="s">
        <v>152</v>
      </c>
      <c r="H446" s="148">
        <v>95</v>
      </c>
      <c r="I446" s="149"/>
      <c r="J446" s="149">
        <f>ROUND(I446*H446,2)</f>
        <v>0</v>
      </c>
      <c r="K446" s="146" t="s">
        <v>153</v>
      </c>
      <c r="L446" s="32"/>
      <c r="M446" s="150" t="s">
        <v>1</v>
      </c>
      <c r="N446" s="151" t="s">
        <v>45</v>
      </c>
      <c r="O446" s="152">
        <v>0.108</v>
      </c>
      <c r="P446" s="152">
        <f>O446*H446</f>
        <v>10.26</v>
      </c>
      <c r="Q446" s="152">
        <v>1E-4</v>
      </c>
      <c r="R446" s="152">
        <f>Q446*H446</f>
        <v>9.4999999999999998E-3</v>
      </c>
      <c r="S446" s="152">
        <v>0</v>
      </c>
      <c r="T446" s="153">
        <f>S446*H446</f>
        <v>0</v>
      </c>
      <c r="U446" s="31"/>
      <c r="V446" s="31"/>
      <c r="W446" s="31"/>
      <c r="X446" s="31"/>
      <c r="Y446" s="31"/>
      <c r="Z446" s="31"/>
      <c r="AA446" s="31"/>
      <c r="AB446" s="31"/>
      <c r="AC446" s="31"/>
      <c r="AD446" s="31"/>
      <c r="AE446" s="31"/>
      <c r="AR446" s="154" t="s">
        <v>238</v>
      </c>
      <c r="AT446" s="154" t="s">
        <v>149</v>
      </c>
      <c r="AU446" s="154" t="s">
        <v>89</v>
      </c>
      <c r="AY446" s="18" t="s">
        <v>147</v>
      </c>
      <c r="BE446" s="155">
        <f>IF(N446="základní",J446,0)</f>
        <v>0</v>
      </c>
      <c r="BF446" s="155">
        <f>IF(N446="snížená",J446,0)</f>
        <v>0</v>
      </c>
      <c r="BG446" s="155">
        <f>IF(N446="zákl. přenesená",J446,0)</f>
        <v>0</v>
      </c>
      <c r="BH446" s="155">
        <f>IF(N446="sníž. přenesená",J446,0)</f>
        <v>0</v>
      </c>
      <c r="BI446" s="155">
        <f>IF(N446="nulová",J446,0)</f>
        <v>0</v>
      </c>
      <c r="BJ446" s="18" t="s">
        <v>87</v>
      </c>
      <c r="BK446" s="155">
        <f>ROUND(I446*H446,2)</f>
        <v>0</v>
      </c>
      <c r="BL446" s="18" t="s">
        <v>238</v>
      </c>
      <c r="BM446" s="154" t="s">
        <v>678</v>
      </c>
    </row>
    <row r="447" spans="1:65" s="15" customFormat="1" x14ac:dyDescent="0.2">
      <c r="B447" s="171"/>
      <c r="D447" s="157" t="s">
        <v>156</v>
      </c>
      <c r="E447" s="172" t="s">
        <v>1</v>
      </c>
      <c r="F447" s="173" t="s">
        <v>191</v>
      </c>
      <c r="H447" s="172" t="s">
        <v>1</v>
      </c>
      <c r="L447" s="171"/>
      <c r="M447" s="174"/>
      <c r="N447" s="175"/>
      <c r="O447" s="175"/>
      <c r="P447" s="175"/>
      <c r="Q447" s="175"/>
      <c r="R447" s="175"/>
      <c r="S447" s="175"/>
      <c r="T447" s="176"/>
      <c r="AT447" s="172" t="s">
        <v>156</v>
      </c>
      <c r="AU447" s="172" t="s">
        <v>89</v>
      </c>
      <c r="AV447" s="15" t="s">
        <v>87</v>
      </c>
      <c r="AW447" s="15" t="s">
        <v>36</v>
      </c>
      <c r="AX447" s="15" t="s">
        <v>80</v>
      </c>
      <c r="AY447" s="172" t="s">
        <v>147</v>
      </c>
    </row>
    <row r="448" spans="1:65" s="13" customFormat="1" x14ac:dyDescent="0.2">
      <c r="B448" s="156"/>
      <c r="D448" s="157" t="s">
        <v>156</v>
      </c>
      <c r="E448" s="158" t="s">
        <v>1</v>
      </c>
      <c r="F448" s="159" t="s">
        <v>537</v>
      </c>
      <c r="H448" s="160">
        <v>95</v>
      </c>
      <c r="L448" s="156"/>
      <c r="M448" s="161"/>
      <c r="N448" s="162"/>
      <c r="O448" s="162"/>
      <c r="P448" s="162"/>
      <c r="Q448" s="162"/>
      <c r="R448" s="162"/>
      <c r="S448" s="162"/>
      <c r="T448" s="163"/>
      <c r="AT448" s="158" t="s">
        <v>156</v>
      </c>
      <c r="AU448" s="158" t="s">
        <v>89</v>
      </c>
      <c r="AV448" s="13" t="s">
        <v>89</v>
      </c>
      <c r="AW448" s="13" t="s">
        <v>36</v>
      </c>
      <c r="AX448" s="13" t="s">
        <v>80</v>
      </c>
      <c r="AY448" s="158" t="s">
        <v>147</v>
      </c>
    </row>
    <row r="449" spans="1:65" s="14" customFormat="1" x14ac:dyDescent="0.2">
      <c r="B449" s="164"/>
      <c r="D449" s="157" t="s">
        <v>156</v>
      </c>
      <c r="E449" s="165" t="s">
        <v>1</v>
      </c>
      <c r="F449" s="166" t="s">
        <v>158</v>
      </c>
      <c r="H449" s="167">
        <v>95</v>
      </c>
      <c r="L449" s="164"/>
      <c r="M449" s="168"/>
      <c r="N449" s="169"/>
      <c r="O449" s="169"/>
      <c r="P449" s="169"/>
      <c r="Q449" s="169"/>
      <c r="R449" s="169"/>
      <c r="S449" s="169"/>
      <c r="T449" s="170"/>
      <c r="AT449" s="165" t="s">
        <v>156</v>
      </c>
      <c r="AU449" s="165" t="s">
        <v>89</v>
      </c>
      <c r="AV449" s="14" t="s">
        <v>154</v>
      </c>
      <c r="AW449" s="14" t="s">
        <v>36</v>
      </c>
      <c r="AX449" s="14" t="s">
        <v>87</v>
      </c>
      <c r="AY449" s="165" t="s">
        <v>147</v>
      </c>
    </row>
    <row r="450" spans="1:65" s="2" customFormat="1" ht="16.5" customHeight="1" x14ac:dyDescent="0.2">
      <c r="A450" s="31"/>
      <c r="B450" s="143"/>
      <c r="C450" s="144" t="s">
        <v>679</v>
      </c>
      <c r="D450" s="144" t="s">
        <v>149</v>
      </c>
      <c r="E450" s="145" t="s">
        <v>680</v>
      </c>
      <c r="F450" s="146" t="s">
        <v>681</v>
      </c>
      <c r="G450" s="147" t="s">
        <v>152</v>
      </c>
      <c r="H450" s="148">
        <v>1.1000000000000001</v>
      </c>
      <c r="I450" s="149"/>
      <c r="J450" s="149">
        <f>ROUND(I450*H450,2)</f>
        <v>0</v>
      </c>
      <c r="K450" s="146" t="s">
        <v>153</v>
      </c>
      <c r="L450" s="32"/>
      <c r="M450" s="150" t="s">
        <v>1</v>
      </c>
      <c r="N450" s="151" t="s">
        <v>45</v>
      </c>
      <c r="O450" s="152">
        <v>0.113</v>
      </c>
      <c r="P450" s="152">
        <f>O450*H450</f>
        <v>0.12430000000000001</v>
      </c>
      <c r="Q450" s="152">
        <v>2.5000000000000001E-4</v>
      </c>
      <c r="R450" s="152">
        <f>Q450*H450</f>
        <v>2.7500000000000002E-4</v>
      </c>
      <c r="S450" s="152">
        <v>0</v>
      </c>
      <c r="T450" s="153">
        <f>S450*H450</f>
        <v>0</v>
      </c>
      <c r="U450" s="31"/>
      <c r="V450" s="31"/>
      <c r="W450" s="31"/>
      <c r="X450" s="31"/>
      <c r="Y450" s="31"/>
      <c r="Z450" s="31"/>
      <c r="AA450" s="31"/>
      <c r="AB450" s="31"/>
      <c r="AC450" s="31"/>
      <c r="AD450" s="31"/>
      <c r="AE450" s="31"/>
      <c r="AR450" s="154" t="s">
        <v>238</v>
      </c>
      <c r="AT450" s="154" t="s">
        <v>149</v>
      </c>
      <c r="AU450" s="154" t="s">
        <v>89</v>
      </c>
      <c r="AY450" s="18" t="s">
        <v>147</v>
      </c>
      <c r="BE450" s="155">
        <f>IF(N450="základní",J450,0)</f>
        <v>0</v>
      </c>
      <c r="BF450" s="155">
        <f>IF(N450="snížená",J450,0)</f>
        <v>0</v>
      </c>
      <c r="BG450" s="155">
        <f>IF(N450="zákl. přenesená",J450,0)</f>
        <v>0</v>
      </c>
      <c r="BH450" s="155">
        <f>IF(N450="sníž. přenesená",J450,0)</f>
        <v>0</v>
      </c>
      <c r="BI450" s="155">
        <f>IF(N450="nulová",J450,0)</f>
        <v>0</v>
      </c>
      <c r="BJ450" s="18" t="s">
        <v>87</v>
      </c>
      <c r="BK450" s="155">
        <f>ROUND(I450*H450,2)</f>
        <v>0</v>
      </c>
      <c r="BL450" s="18" t="s">
        <v>238</v>
      </c>
      <c r="BM450" s="154" t="s">
        <v>682</v>
      </c>
    </row>
    <row r="451" spans="1:65" s="13" customFormat="1" x14ac:dyDescent="0.2">
      <c r="B451" s="156"/>
      <c r="D451" s="157" t="s">
        <v>156</v>
      </c>
      <c r="E451" s="158" t="s">
        <v>1</v>
      </c>
      <c r="F451" s="159" t="s">
        <v>668</v>
      </c>
      <c r="H451" s="160">
        <v>1.1000000000000001</v>
      </c>
      <c r="L451" s="156"/>
      <c r="M451" s="161"/>
      <c r="N451" s="162"/>
      <c r="O451" s="162"/>
      <c r="P451" s="162"/>
      <c r="Q451" s="162"/>
      <c r="R451" s="162"/>
      <c r="S451" s="162"/>
      <c r="T451" s="163"/>
      <c r="AT451" s="158" t="s">
        <v>156</v>
      </c>
      <c r="AU451" s="158" t="s">
        <v>89</v>
      </c>
      <c r="AV451" s="13" t="s">
        <v>89</v>
      </c>
      <c r="AW451" s="13" t="s">
        <v>36</v>
      </c>
      <c r="AX451" s="13" t="s">
        <v>80</v>
      </c>
      <c r="AY451" s="158" t="s">
        <v>147</v>
      </c>
    </row>
    <row r="452" spans="1:65" s="14" customFormat="1" x14ac:dyDescent="0.2">
      <c r="B452" s="164"/>
      <c r="D452" s="157" t="s">
        <v>156</v>
      </c>
      <c r="E452" s="165" t="s">
        <v>1</v>
      </c>
      <c r="F452" s="166" t="s">
        <v>158</v>
      </c>
      <c r="H452" s="167">
        <v>1.1000000000000001</v>
      </c>
      <c r="L452" s="164"/>
      <c r="M452" s="168"/>
      <c r="N452" s="169"/>
      <c r="O452" s="169"/>
      <c r="P452" s="169"/>
      <c r="Q452" s="169"/>
      <c r="R452" s="169"/>
      <c r="S452" s="169"/>
      <c r="T452" s="170"/>
      <c r="AT452" s="165" t="s">
        <v>156</v>
      </c>
      <c r="AU452" s="165" t="s">
        <v>89</v>
      </c>
      <c r="AV452" s="14" t="s">
        <v>154</v>
      </c>
      <c r="AW452" s="14" t="s">
        <v>36</v>
      </c>
      <c r="AX452" s="14" t="s">
        <v>87</v>
      </c>
      <c r="AY452" s="165" t="s">
        <v>147</v>
      </c>
    </row>
    <row r="453" spans="1:65" s="12" customFormat="1" ht="25.9" customHeight="1" x14ac:dyDescent="0.2">
      <c r="B453" s="131"/>
      <c r="D453" s="132" t="s">
        <v>79</v>
      </c>
      <c r="E453" s="133" t="s">
        <v>262</v>
      </c>
      <c r="F453" s="133" t="s">
        <v>683</v>
      </c>
      <c r="J453" s="134">
        <f>BK453</f>
        <v>0</v>
      </c>
      <c r="L453" s="131"/>
      <c r="M453" s="135"/>
      <c r="N453" s="136"/>
      <c r="O453" s="136"/>
      <c r="P453" s="137">
        <f>P454</f>
        <v>0</v>
      </c>
      <c r="Q453" s="136"/>
      <c r="R453" s="137">
        <f>R454</f>
        <v>0</v>
      </c>
      <c r="S453" s="136"/>
      <c r="T453" s="138">
        <f>T454</f>
        <v>0</v>
      </c>
      <c r="AR453" s="132" t="s">
        <v>163</v>
      </c>
      <c r="AT453" s="139" t="s">
        <v>79</v>
      </c>
      <c r="AU453" s="139" t="s">
        <v>80</v>
      </c>
      <c r="AY453" s="132" t="s">
        <v>147</v>
      </c>
      <c r="BK453" s="140">
        <f>BK454</f>
        <v>0</v>
      </c>
    </row>
    <row r="454" spans="1:65" s="12" customFormat="1" ht="22.9" customHeight="1" x14ac:dyDescent="0.2">
      <c r="B454" s="131"/>
      <c r="D454" s="132" t="s">
        <v>79</v>
      </c>
      <c r="E454" s="141" t="s">
        <v>684</v>
      </c>
      <c r="F454" s="141" t="s">
        <v>685</v>
      </c>
      <c r="J454" s="142">
        <f>BK454</f>
        <v>0</v>
      </c>
      <c r="L454" s="131"/>
      <c r="M454" s="135"/>
      <c r="N454" s="136"/>
      <c r="O454" s="136"/>
      <c r="P454" s="137">
        <f>SUM(P455:P458)</f>
        <v>0</v>
      </c>
      <c r="Q454" s="136"/>
      <c r="R454" s="137">
        <f>SUM(R455:R458)</f>
        <v>0</v>
      </c>
      <c r="S454" s="136"/>
      <c r="T454" s="138">
        <f>SUM(T455:T458)</f>
        <v>0</v>
      </c>
      <c r="AR454" s="132" t="s">
        <v>163</v>
      </c>
      <c r="AT454" s="139" t="s">
        <v>79</v>
      </c>
      <c r="AU454" s="139" t="s">
        <v>87</v>
      </c>
      <c r="AY454" s="132" t="s">
        <v>147</v>
      </c>
      <c r="BK454" s="140">
        <f>SUM(BK455:BK458)</f>
        <v>0</v>
      </c>
    </row>
    <row r="455" spans="1:65" s="2" customFormat="1" ht="16.5" customHeight="1" x14ac:dyDescent="0.2">
      <c r="A455" s="31"/>
      <c r="B455" s="143"/>
      <c r="C455" s="144" t="s">
        <v>686</v>
      </c>
      <c r="D455" s="144" t="s">
        <v>149</v>
      </c>
      <c r="E455" s="145" t="s">
        <v>687</v>
      </c>
      <c r="F455" s="146" t="s">
        <v>688</v>
      </c>
      <c r="G455" s="147" t="s">
        <v>183</v>
      </c>
      <c r="H455" s="148">
        <v>10</v>
      </c>
      <c r="I455" s="149"/>
      <c r="J455" s="149">
        <f>ROUND(I455*H455,2)</f>
        <v>0</v>
      </c>
      <c r="K455" s="146" t="s">
        <v>265</v>
      </c>
      <c r="L455" s="32"/>
      <c r="M455" s="150" t="s">
        <v>1</v>
      </c>
      <c r="N455" s="151" t="s">
        <v>45</v>
      </c>
      <c r="O455" s="152">
        <v>0</v>
      </c>
      <c r="P455" s="152">
        <f>O455*H455</f>
        <v>0</v>
      </c>
      <c r="Q455" s="152">
        <v>0</v>
      </c>
      <c r="R455" s="152">
        <f>Q455*H455</f>
        <v>0</v>
      </c>
      <c r="S455" s="152">
        <v>0</v>
      </c>
      <c r="T455" s="153">
        <f>S455*H455</f>
        <v>0</v>
      </c>
      <c r="U455" s="31"/>
      <c r="V455" s="31"/>
      <c r="W455" s="31"/>
      <c r="X455" s="31"/>
      <c r="Y455" s="31"/>
      <c r="Z455" s="31"/>
      <c r="AA455" s="31"/>
      <c r="AB455" s="31"/>
      <c r="AC455" s="31"/>
      <c r="AD455" s="31"/>
      <c r="AE455" s="31"/>
      <c r="AR455" s="154" t="s">
        <v>482</v>
      </c>
      <c r="AT455" s="154" t="s">
        <v>149</v>
      </c>
      <c r="AU455" s="154" t="s">
        <v>89</v>
      </c>
      <c r="AY455" s="18" t="s">
        <v>147</v>
      </c>
      <c r="BE455" s="155">
        <f>IF(N455="základní",J455,0)</f>
        <v>0</v>
      </c>
      <c r="BF455" s="155">
        <f>IF(N455="snížená",J455,0)</f>
        <v>0</v>
      </c>
      <c r="BG455" s="155">
        <f>IF(N455="zákl. přenesená",J455,0)</f>
        <v>0</v>
      </c>
      <c r="BH455" s="155">
        <f>IF(N455="sníž. přenesená",J455,0)</f>
        <v>0</v>
      </c>
      <c r="BI455" s="155">
        <f>IF(N455="nulová",J455,0)</f>
        <v>0</v>
      </c>
      <c r="BJ455" s="18" t="s">
        <v>87</v>
      </c>
      <c r="BK455" s="155">
        <f>ROUND(I455*H455,2)</f>
        <v>0</v>
      </c>
      <c r="BL455" s="18" t="s">
        <v>482</v>
      </c>
      <c r="BM455" s="154" t="s">
        <v>689</v>
      </c>
    </row>
    <row r="456" spans="1:65" s="2" customFormat="1" ht="29.25" x14ac:dyDescent="0.2">
      <c r="A456" s="31"/>
      <c r="B456" s="32"/>
      <c r="C456" s="31"/>
      <c r="D456" s="157" t="s">
        <v>226</v>
      </c>
      <c r="E456" s="31"/>
      <c r="F456" s="184" t="s">
        <v>690</v>
      </c>
      <c r="G456" s="31"/>
      <c r="H456" s="31"/>
      <c r="I456" s="31"/>
      <c r="J456" s="31"/>
      <c r="K456" s="31"/>
      <c r="L456" s="32"/>
      <c r="M456" s="185"/>
      <c r="N456" s="186"/>
      <c r="O456" s="57"/>
      <c r="P456" s="57"/>
      <c r="Q456" s="57"/>
      <c r="R456" s="57"/>
      <c r="S456" s="57"/>
      <c r="T456" s="58"/>
      <c r="U456" s="31"/>
      <c r="V456" s="31"/>
      <c r="W456" s="31"/>
      <c r="X456" s="31"/>
      <c r="Y456" s="31"/>
      <c r="Z456" s="31"/>
      <c r="AA456" s="31"/>
      <c r="AB456" s="31"/>
      <c r="AC456" s="31"/>
      <c r="AD456" s="31"/>
      <c r="AE456" s="31"/>
      <c r="AT456" s="18" t="s">
        <v>226</v>
      </c>
      <c r="AU456" s="18" t="s">
        <v>89</v>
      </c>
    </row>
    <row r="457" spans="1:65" s="13" customFormat="1" x14ac:dyDescent="0.2">
      <c r="B457" s="156"/>
      <c r="D457" s="157" t="s">
        <v>156</v>
      </c>
      <c r="E457" s="158" t="s">
        <v>1</v>
      </c>
      <c r="F457" s="159" t="s">
        <v>691</v>
      </c>
      <c r="H457" s="160">
        <v>10</v>
      </c>
      <c r="L457" s="156"/>
      <c r="M457" s="161"/>
      <c r="N457" s="162"/>
      <c r="O457" s="162"/>
      <c r="P457" s="162"/>
      <c r="Q457" s="162"/>
      <c r="R457" s="162"/>
      <c r="S457" s="162"/>
      <c r="T457" s="163"/>
      <c r="AT457" s="158" t="s">
        <v>156</v>
      </c>
      <c r="AU457" s="158" t="s">
        <v>89</v>
      </c>
      <c r="AV457" s="13" t="s">
        <v>89</v>
      </c>
      <c r="AW457" s="13" t="s">
        <v>36</v>
      </c>
      <c r="AX457" s="13" t="s">
        <v>80</v>
      </c>
      <c r="AY457" s="158" t="s">
        <v>147</v>
      </c>
    </row>
    <row r="458" spans="1:65" s="14" customFormat="1" x14ac:dyDescent="0.2">
      <c r="B458" s="164"/>
      <c r="D458" s="157" t="s">
        <v>156</v>
      </c>
      <c r="E458" s="165" t="s">
        <v>1</v>
      </c>
      <c r="F458" s="166" t="s">
        <v>158</v>
      </c>
      <c r="H458" s="167">
        <v>10</v>
      </c>
      <c r="L458" s="164"/>
      <c r="M458" s="196"/>
      <c r="N458" s="197"/>
      <c r="O458" s="197"/>
      <c r="P458" s="197"/>
      <c r="Q458" s="197"/>
      <c r="R458" s="197"/>
      <c r="S458" s="197"/>
      <c r="T458" s="198"/>
      <c r="AT458" s="165" t="s">
        <v>156</v>
      </c>
      <c r="AU458" s="165" t="s">
        <v>89</v>
      </c>
      <c r="AV458" s="14" t="s">
        <v>154</v>
      </c>
      <c r="AW458" s="14" t="s">
        <v>36</v>
      </c>
      <c r="AX458" s="14" t="s">
        <v>87</v>
      </c>
      <c r="AY458" s="165" t="s">
        <v>147</v>
      </c>
    </row>
    <row r="459" spans="1:65" s="2" customFormat="1" ht="6.95" customHeight="1" x14ac:dyDescent="0.2">
      <c r="A459" s="31"/>
      <c r="B459" s="46"/>
      <c r="C459" s="47"/>
      <c r="D459" s="47"/>
      <c r="E459" s="47"/>
      <c r="F459" s="47"/>
      <c r="G459" s="47"/>
      <c r="H459" s="47"/>
      <c r="I459" s="47"/>
      <c r="J459" s="47"/>
      <c r="K459" s="47"/>
      <c r="L459" s="32"/>
      <c r="M459" s="31"/>
      <c r="O459" s="31"/>
      <c r="P459" s="31"/>
      <c r="Q459" s="31"/>
      <c r="R459" s="31"/>
      <c r="S459" s="31"/>
      <c r="T459" s="31"/>
      <c r="U459" s="31"/>
      <c r="V459" s="31"/>
      <c r="W459" s="31"/>
      <c r="X459" s="31"/>
      <c r="Y459" s="31"/>
      <c r="Z459" s="31"/>
      <c r="AA459" s="31"/>
      <c r="AB459" s="31"/>
      <c r="AC459" s="31"/>
      <c r="AD459" s="31"/>
      <c r="AE459" s="31"/>
    </row>
  </sheetData>
  <autoFilter ref="C137:K458"/>
  <mergeCells count="11">
    <mergeCell ref="E130:H130"/>
    <mergeCell ref="E7:H7"/>
    <mergeCell ref="E9:H9"/>
    <mergeCell ref="E11:H11"/>
    <mergeCell ref="E29:H29"/>
    <mergeCell ref="E85:H85"/>
    <mergeCell ref="L2:V2"/>
    <mergeCell ref="E87:H87"/>
    <mergeCell ref="E89:H89"/>
    <mergeCell ref="E126:H126"/>
    <mergeCell ref="E128:H128"/>
  </mergeCells>
  <pageMargins left="0.39370078740157483" right="0.39370078740157483" top="0.78740157480314965" bottom="0.78740157480314965" header="0" footer="0"/>
  <pageSetup paperSize="9" scale="84" fitToHeight="100" orientation="landscape" blackAndWhite="1" r:id="rId1"/>
  <headerFooter>
    <oddFooter>&amp;LSO-01_r1&amp;CStrana &amp;P z &amp;N&amp;RD.1.1.   STAV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24"/>
  <sheetViews>
    <sheetView showGridLines="0" workbookViewId="0"/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3"/>
    </row>
    <row r="2" spans="1:46" s="1" customFormat="1" ht="36.950000000000003" customHeight="1" x14ac:dyDescent="0.2">
      <c r="L2" s="203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8" t="s">
        <v>97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89</v>
      </c>
    </row>
    <row r="4" spans="1:46" s="1" customFormat="1" ht="24.95" customHeight="1" x14ac:dyDescent="0.2">
      <c r="B4" s="21"/>
      <c r="D4" s="22" t="s">
        <v>104</v>
      </c>
      <c r="L4" s="21"/>
      <c r="M4" s="94" t="s">
        <v>10</v>
      </c>
      <c r="AT4" s="18" t="s">
        <v>3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7" t="s">
        <v>14</v>
      </c>
      <c r="L6" s="21"/>
    </row>
    <row r="7" spans="1:46" s="1" customFormat="1" ht="16.5" customHeight="1" x14ac:dyDescent="0.2">
      <c r="B7" s="21"/>
      <c r="E7" s="241" t="str">
        <f>'Rekapitulace stavby'!K6</f>
        <v>STAVEBNÍ ÚPRAVY ZPEVNĚNÝCH PLOCH AREÁLU FBI</v>
      </c>
      <c r="F7" s="243"/>
      <c r="G7" s="243"/>
      <c r="H7" s="243"/>
      <c r="L7" s="21"/>
    </row>
    <row r="8" spans="1:46" s="1" customFormat="1" ht="12" customHeight="1" x14ac:dyDescent="0.2">
      <c r="B8" s="21"/>
      <c r="D8" s="27" t="s">
        <v>105</v>
      </c>
      <c r="L8" s="21"/>
    </row>
    <row r="9" spans="1:46" s="2" customFormat="1" ht="16.5" customHeight="1" x14ac:dyDescent="0.2">
      <c r="A9" s="31"/>
      <c r="B9" s="32"/>
      <c r="C9" s="31"/>
      <c r="D9" s="31"/>
      <c r="E9" s="241" t="s">
        <v>106</v>
      </c>
      <c r="F9" s="242"/>
      <c r="G9" s="242"/>
      <c r="H9" s="242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 x14ac:dyDescent="0.2">
      <c r="A10" s="31"/>
      <c r="B10" s="32"/>
      <c r="C10" s="31"/>
      <c r="D10" s="27" t="s">
        <v>107</v>
      </c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 x14ac:dyDescent="0.2">
      <c r="A11" s="31"/>
      <c r="B11" s="32"/>
      <c r="C11" s="31"/>
      <c r="D11" s="31"/>
      <c r="E11" s="232" t="s">
        <v>692</v>
      </c>
      <c r="F11" s="242"/>
      <c r="G11" s="242"/>
      <c r="H11" s="242"/>
      <c r="I11" s="31"/>
      <c r="J11" s="31"/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x14ac:dyDescent="0.2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 x14ac:dyDescent="0.2">
      <c r="A13" s="31"/>
      <c r="B13" s="32"/>
      <c r="C13" s="31"/>
      <c r="D13" s="27" t="s">
        <v>16</v>
      </c>
      <c r="E13" s="31"/>
      <c r="F13" s="25" t="s">
        <v>17</v>
      </c>
      <c r="G13" s="31"/>
      <c r="H13" s="31"/>
      <c r="I13" s="27" t="s">
        <v>18</v>
      </c>
      <c r="J13" s="25" t="s">
        <v>1</v>
      </c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 x14ac:dyDescent="0.2">
      <c r="A14" s="31"/>
      <c r="B14" s="32"/>
      <c r="C14" s="31"/>
      <c r="D14" s="27" t="s">
        <v>20</v>
      </c>
      <c r="E14" s="31"/>
      <c r="F14" s="25" t="s">
        <v>21</v>
      </c>
      <c r="G14" s="31"/>
      <c r="H14" s="31"/>
      <c r="I14" s="27" t="s">
        <v>22</v>
      </c>
      <c r="J14" s="54" t="str">
        <f>'Rekapitulace stavby'!AN8</f>
        <v>31. 3. 2021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 x14ac:dyDescent="0.2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 x14ac:dyDescent="0.2">
      <c r="A16" s="31"/>
      <c r="B16" s="32"/>
      <c r="C16" s="31"/>
      <c r="D16" s="27" t="s">
        <v>28</v>
      </c>
      <c r="E16" s="31"/>
      <c r="F16" s="31"/>
      <c r="G16" s="31"/>
      <c r="H16" s="31"/>
      <c r="I16" s="27" t="s">
        <v>29</v>
      </c>
      <c r="J16" s="25" t="s">
        <v>1</v>
      </c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 x14ac:dyDescent="0.2">
      <c r="A17" s="31"/>
      <c r="B17" s="32"/>
      <c r="C17" s="31"/>
      <c r="D17" s="31"/>
      <c r="E17" s="25" t="s">
        <v>30</v>
      </c>
      <c r="F17" s="31"/>
      <c r="G17" s="31"/>
      <c r="H17" s="31"/>
      <c r="I17" s="27" t="s">
        <v>31</v>
      </c>
      <c r="J17" s="25" t="s">
        <v>1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 x14ac:dyDescent="0.2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 x14ac:dyDescent="0.2">
      <c r="A19" s="31"/>
      <c r="B19" s="32"/>
      <c r="C19" s="31"/>
      <c r="D19" s="27" t="s">
        <v>32</v>
      </c>
      <c r="E19" s="31"/>
      <c r="F19" s="31"/>
      <c r="G19" s="31"/>
      <c r="H19" s="31"/>
      <c r="I19" s="27" t="s">
        <v>29</v>
      </c>
      <c r="J19" s="25" t="s">
        <v>1</v>
      </c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 x14ac:dyDescent="0.2">
      <c r="A20" s="31"/>
      <c r="B20" s="32"/>
      <c r="C20" s="31"/>
      <c r="D20" s="31"/>
      <c r="E20" s="25" t="s">
        <v>33</v>
      </c>
      <c r="F20" s="31"/>
      <c r="G20" s="31"/>
      <c r="H20" s="31"/>
      <c r="I20" s="27" t="s">
        <v>31</v>
      </c>
      <c r="J20" s="25" t="s">
        <v>1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 x14ac:dyDescent="0.2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 x14ac:dyDescent="0.2">
      <c r="A22" s="31"/>
      <c r="B22" s="32"/>
      <c r="C22" s="31"/>
      <c r="D22" s="27" t="s">
        <v>34</v>
      </c>
      <c r="E22" s="31"/>
      <c r="F22" s="31"/>
      <c r="G22" s="31"/>
      <c r="H22" s="31"/>
      <c r="I22" s="27" t="s">
        <v>29</v>
      </c>
      <c r="J22" s="25" t="s">
        <v>1</v>
      </c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 x14ac:dyDescent="0.2">
      <c r="A23" s="31"/>
      <c r="B23" s="32"/>
      <c r="C23" s="31"/>
      <c r="D23" s="31"/>
      <c r="E23" s="25" t="s">
        <v>35</v>
      </c>
      <c r="F23" s="31"/>
      <c r="G23" s="31"/>
      <c r="H23" s="31"/>
      <c r="I23" s="27" t="s">
        <v>31</v>
      </c>
      <c r="J23" s="25" t="s">
        <v>1</v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 x14ac:dyDescent="0.2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 x14ac:dyDescent="0.2">
      <c r="A25" s="31"/>
      <c r="B25" s="32"/>
      <c r="C25" s="31"/>
      <c r="D25" s="27" t="s">
        <v>37</v>
      </c>
      <c r="E25" s="31"/>
      <c r="F25" s="31"/>
      <c r="G25" s="31"/>
      <c r="H25" s="31"/>
      <c r="I25" s="27" t="s">
        <v>29</v>
      </c>
      <c r="J25" s="25" t="str">
        <f>IF('Rekapitulace stavby'!AN19="","",'Rekapitulace stavby'!AN19)</f>
        <v/>
      </c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 x14ac:dyDescent="0.2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7" t="s">
        <v>31</v>
      </c>
      <c r="J26" s="25" t="str">
        <f>IF('Rekapitulace stavby'!AN20="","",'Rekapitulace stavby'!AN20)</f>
        <v/>
      </c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 x14ac:dyDescent="0.2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 x14ac:dyDescent="0.2">
      <c r="A28" s="31"/>
      <c r="B28" s="32"/>
      <c r="C28" s="31"/>
      <c r="D28" s="27" t="s">
        <v>38</v>
      </c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71.25" customHeight="1" x14ac:dyDescent="0.2">
      <c r="A29" s="95"/>
      <c r="B29" s="96"/>
      <c r="C29" s="95"/>
      <c r="D29" s="95"/>
      <c r="E29" s="214" t="s">
        <v>39</v>
      </c>
      <c r="F29" s="214"/>
      <c r="G29" s="214"/>
      <c r="H29" s="214"/>
      <c r="I29" s="95"/>
      <c r="J29" s="95"/>
      <c r="K29" s="95"/>
      <c r="L29" s="97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</row>
    <row r="30" spans="1:31" s="2" customFormat="1" ht="6.95" customHeight="1" x14ac:dyDescent="0.2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 x14ac:dyDescent="0.2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 x14ac:dyDescent="0.2">
      <c r="A32" s="31"/>
      <c r="B32" s="32"/>
      <c r="C32" s="31"/>
      <c r="D32" s="98" t="s">
        <v>40</v>
      </c>
      <c r="E32" s="31"/>
      <c r="F32" s="31"/>
      <c r="G32" s="31"/>
      <c r="H32" s="31"/>
      <c r="I32" s="31"/>
      <c r="J32" s="70">
        <f>ROUND(J121, 2)</f>
        <v>0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 x14ac:dyDescent="0.2">
      <c r="A33" s="31"/>
      <c r="B33" s="32"/>
      <c r="C33" s="31"/>
      <c r="D33" s="65"/>
      <c r="E33" s="65"/>
      <c r="F33" s="65"/>
      <c r="G33" s="65"/>
      <c r="H33" s="65"/>
      <c r="I33" s="65"/>
      <c r="J33" s="65"/>
      <c r="K33" s="65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 x14ac:dyDescent="0.2">
      <c r="A34" s="31"/>
      <c r="B34" s="32"/>
      <c r="C34" s="31"/>
      <c r="D34" s="31"/>
      <c r="E34" s="31"/>
      <c r="F34" s="35" t="s">
        <v>42</v>
      </c>
      <c r="G34" s="31"/>
      <c r="H34" s="31"/>
      <c r="I34" s="35" t="s">
        <v>41</v>
      </c>
      <c r="J34" s="35" t="s">
        <v>43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 x14ac:dyDescent="0.2">
      <c r="A35" s="31"/>
      <c r="B35" s="32"/>
      <c r="C35" s="31"/>
      <c r="D35" s="99" t="s">
        <v>44</v>
      </c>
      <c r="E35" s="27" t="s">
        <v>45</v>
      </c>
      <c r="F35" s="100">
        <f>ROUND((SUM(BE121:BE123)),  2)</f>
        <v>0</v>
      </c>
      <c r="G35" s="31"/>
      <c r="H35" s="31"/>
      <c r="I35" s="101">
        <v>0.21</v>
      </c>
      <c r="J35" s="100">
        <f>ROUND(((SUM(BE121:BE123))*I35),  2)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 x14ac:dyDescent="0.2">
      <c r="A36" s="31"/>
      <c r="B36" s="32"/>
      <c r="C36" s="31"/>
      <c r="D36" s="31"/>
      <c r="E36" s="27" t="s">
        <v>46</v>
      </c>
      <c r="F36" s="100">
        <f>ROUND((SUM(BF121:BF123)),  2)</f>
        <v>0</v>
      </c>
      <c r="G36" s="31"/>
      <c r="H36" s="31"/>
      <c r="I36" s="101">
        <v>0.15</v>
      </c>
      <c r="J36" s="100">
        <f>ROUND(((SUM(BF121:BF123))*I36),  2)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 x14ac:dyDescent="0.2">
      <c r="A37" s="31"/>
      <c r="B37" s="32"/>
      <c r="C37" s="31"/>
      <c r="D37" s="31"/>
      <c r="E37" s="27" t="s">
        <v>47</v>
      </c>
      <c r="F37" s="100">
        <f>ROUND((SUM(BG121:BG123)),  2)</f>
        <v>0</v>
      </c>
      <c r="G37" s="31"/>
      <c r="H37" s="31"/>
      <c r="I37" s="101">
        <v>0.21</v>
      </c>
      <c r="J37" s="100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 x14ac:dyDescent="0.2">
      <c r="A38" s="31"/>
      <c r="B38" s="32"/>
      <c r="C38" s="31"/>
      <c r="D38" s="31"/>
      <c r="E38" s="27" t="s">
        <v>48</v>
      </c>
      <c r="F38" s="100">
        <f>ROUND((SUM(BH121:BH123)),  2)</f>
        <v>0</v>
      </c>
      <c r="G38" s="31"/>
      <c r="H38" s="31"/>
      <c r="I38" s="101">
        <v>0.15</v>
      </c>
      <c r="J38" s="100">
        <f>0</f>
        <v>0</v>
      </c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 x14ac:dyDescent="0.2">
      <c r="A39" s="31"/>
      <c r="B39" s="32"/>
      <c r="C39" s="31"/>
      <c r="D39" s="31"/>
      <c r="E39" s="27" t="s">
        <v>49</v>
      </c>
      <c r="F39" s="100">
        <f>ROUND((SUM(BI121:BI123)),  2)</f>
        <v>0</v>
      </c>
      <c r="G39" s="31"/>
      <c r="H39" s="31"/>
      <c r="I39" s="101">
        <v>0</v>
      </c>
      <c r="J39" s="100">
        <f>0</f>
        <v>0</v>
      </c>
      <c r="K39" s="3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 x14ac:dyDescent="0.2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 x14ac:dyDescent="0.2">
      <c r="A41" s="31"/>
      <c r="B41" s="32"/>
      <c r="C41" s="102"/>
      <c r="D41" s="103" t="s">
        <v>50</v>
      </c>
      <c r="E41" s="59"/>
      <c r="F41" s="59"/>
      <c r="G41" s="104" t="s">
        <v>51</v>
      </c>
      <c r="H41" s="105" t="s">
        <v>52</v>
      </c>
      <c r="I41" s="59"/>
      <c r="J41" s="106">
        <f>SUM(J32:J39)</f>
        <v>0</v>
      </c>
      <c r="K41" s="107"/>
      <c r="L41" s="4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 x14ac:dyDescent="0.2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1"/>
      <c r="D50" s="42" t="s">
        <v>53</v>
      </c>
      <c r="E50" s="43"/>
      <c r="F50" s="43"/>
      <c r="G50" s="42" t="s">
        <v>54</v>
      </c>
      <c r="H50" s="43"/>
      <c r="I50" s="43"/>
      <c r="J50" s="43"/>
      <c r="K50" s="43"/>
      <c r="L50" s="41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1"/>
      <c r="B61" s="32"/>
      <c r="C61" s="31"/>
      <c r="D61" s="44" t="s">
        <v>55</v>
      </c>
      <c r="E61" s="34"/>
      <c r="F61" s="108" t="s">
        <v>56</v>
      </c>
      <c r="G61" s="44" t="s">
        <v>55</v>
      </c>
      <c r="H61" s="34"/>
      <c r="I61" s="34"/>
      <c r="J61" s="109" t="s">
        <v>56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1"/>
      <c r="B65" s="32"/>
      <c r="C65" s="31"/>
      <c r="D65" s="42" t="s">
        <v>57</v>
      </c>
      <c r="E65" s="45"/>
      <c r="F65" s="45"/>
      <c r="G65" s="42" t="s">
        <v>58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1"/>
      <c r="B76" s="32"/>
      <c r="C76" s="31"/>
      <c r="D76" s="44" t="s">
        <v>55</v>
      </c>
      <c r="E76" s="34"/>
      <c r="F76" s="108" t="s">
        <v>56</v>
      </c>
      <c r="G76" s="44" t="s">
        <v>55</v>
      </c>
      <c r="H76" s="34"/>
      <c r="I76" s="34"/>
      <c r="J76" s="109" t="s">
        <v>56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 x14ac:dyDescent="0.2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 x14ac:dyDescent="0.2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 x14ac:dyDescent="0.2">
      <c r="A82" s="31"/>
      <c r="B82" s="32"/>
      <c r="C82" s="22" t="s">
        <v>109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 x14ac:dyDescent="0.2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 x14ac:dyDescent="0.2">
      <c r="A84" s="31"/>
      <c r="B84" s="32"/>
      <c r="C84" s="27" t="s">
        <v>14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 x14ac:dyDescent="0.2">
      <c r="A85" s="31"/>
      <c r="B85" s="32"/>
      <c r="C85" s="31"/>
      <c r="D85" s="31"/>
      <c r="E85" s="241" t="str">
        <f>E7</f>
        <v>STAVEBNÍ ÚPRAVY ZPEVNĚNÝCH PLOCH AREÁLU FBI</v>
      </c>
      <c r="F85" s="243"/>
      <c r="G85" s="243"/>
      <c r="H85" s="243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 x14ac:dyDescent="0.2">
      <c r="B86" s="21"/>
      <c r="C86" s="27" t="s">
        <v>105</v>
      </c>
      <c r="L86" s="21"/>
    </row>
    <row r="87" spans="1:31" s="2" customFormat="1" ht="16.5" customHeight="1" x14ac:dyDescent="0.2">
      <c r="A87" s="31"/>
      <c r="B87" s="32"/>
      <c r="C87" s="31"/>
      <c r="D87" s="31"/>
      <c r="E87" s="241" t="s">
        <v>106</v>
      </c>
      <c r="F87" s="242"/>
      <c r="G87" s="242"/>
      <c r="H87" s="242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 x14ac:dyDescent="0.2">
      <c r="A88" s="31"/>
      <c r="B88" s="32"/>
      <c r="C88" s="27" t="s">
        <v>107</v>
      </c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 x14ac:dyDescent="0.2">
      <c r="A89" s="31"/>
      <c r="B89" s="32"/>
      <c r="C89" s="31"/>
      <c r="D89" s="31"/>
      <c r="E89" s="232" t="str">
        <f>E11</f>
        <v>D.1.4.2 - Odvodnění</v>
      </c>
      <c r="F89" s="242"/>
      <c r="G89" s="242"/>
      <c r="H89" s="242"/>
      <c r="I89" s="31"/>
      <c r="J89" s="31"/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 x14ac:dyDescent="0.2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 x14ac:dyDescent="0.2">
      <c r="A91" s="31"/>
      <c r="B91" s="32"/>
      <c r="C91" s="27" t="s">
        <v>20</v>
      </c>
      <c r="D91" s="31"/>
      <c r="E91" s="31"/>
      <c r="F91" s="25" t="str">
        <f>F14</f>
        <v xml:space="preserve"> </v>
      </c>
      <c r="G91" s="31"/>
      <c r="H91" s="31"/>
      <c r="I91" s="27" t="s">
        <v>22</v>
      </c>
      <c r="J91" s="54" t="str">
        <f>IF(J14="","",J14)</f>
        <v>31. 3. 2021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 x14ac:dyDescent="0.2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customHeight="1" x14ac:dyDescent="0.2">
      <c r="A93" s="31"/>
      <c r="B93" s="32"/>
      <c r="C93" s="27" t="s">
        <v>28</v>
      </c>
      <c r="D93" s="31"/>
      <c r="E93" s="31"/>
      <c r="F93" s="25" t="str">
        <f>E17</f>
        <v>VŠB-TU Ostrava</v>
      </c>
      <c r="G93" s="31"/>
      <c r="H93" s="31"/>
      <c r="I93" s="27" t="s">
        <v>34</v>
      </c>
      <c r="J93" s="29" t="str">
        <f>E23</f>
        <v>MARPO s.r.o.</v>
      </c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customHeight="1" x14ac:dyDescent="0.2">
      <c r="A94" s="31"/>
      <c r="B94" s="32"/>
      <c r="C94" s="27" t="s">
        <v>32</v>
      </c>
      <c r="D94" s="31"/>
      <c r="E94" s="31"/>
      <c r="F94" s="25" t="str">
        <f>IF(E20="","",E20)</f>
        <v>MARPO s.r.o., 28. října 66/201, Ostrava</v>
      </c>
      <c r="G94" s="31"/>
      <c r="H94" s="31"/>
      <c r="I94" s="27" t="s">
        <v>37</v>
      </c>
      <c r="J94" s="29" t="str">
        <f>E26</f>
        <v xml:space="preserve"> </v>
      </c>
      <c r="K94" s="3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 x14ac:dyDescent="0.2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 x14ac:dyDescent="0.2">
      <c r="A96" s="31"/>
      <c r="B96" s="32"/>
      <c r="C96" s="110" t="s">
        <v>110</v>
      </c>
      <c r="D96" s="102"/>
      <c r="E96" s="102"/>
      <c r="F96" s="102"/>
      <c r="G96" s="102"/>
      <c r="H96" s="102"/>
      <c r="I96" s="102"/>
      <c r="J96" s="111" t="s">
        <v>111</v>
      </c>
      <c r="K96" s="102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 x14ac:dyDescent="0.2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 x14ac:dyDescent="0.2">
      <c r="A98" s="31"/>
      <c r="B98" s="32"/>
      <c r="C98" s="112" t="s">
        <v>112</v>
      </c>
      <c r="D98" s="31"/>
      <c r="E98" s="31"/>
      <c r="F98" s="31"/>
      <c r="G98" s="31"/>
      <c r="H98" s="31"/>
      <c r="I98" s="31"/>
      <c r="J98" s="70">
        <f>J121</f>
        <v>0</v>
      </c>
      <c r="K98" s="31"/>
      <c r="L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113</v>
      </c>
    </row>
    <row r="99" spans="1:47" s="9" customFormat="1" ht="24.95" customHeight="1" x14ac:dyDescent="0.2">
      <c r="B99" s="113"/>
      <c r="D99" s="114" t="s">
        <v>693</v>
      </c>
      <c r="E99" s="115"/>
      <c r="F99" s="115"/>
      <c r="G99" s="115"/>
      <c r="H99" s="115"/>
      <c r="I99" s="115"/>
      <c r="J99" s="116">
        <f>J122</f>
        <v>0</v>
      </c>
      <c r="L99" s="113"/>
    </row>
    <row r="100" spans="1:47" s="2" customFormat="1" ht="21.75" customHeight="1" x14ac:dyDescent="0.2">
      <c r="A100" s="31"/>
      <c r="B100" s="32"/>
      <c r="C100" s="31"/>
      <c r="D100" s="31"/>
      <c r="E100" s="31"/>
      <c r="F100" s="31"/>
      <c r="G100" s="31"/>
      <c r="H100" s="31"/>
      <c r="I100" s="31"/>
      <c r="J100" s="31"/>
      <c r="K100" s="31"/>
      <c r="L100" s="4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47" s="2" customFormat="1" ht="6.95" customHeight="1" x14ac:dyDescent="0.2">
      <c r="A101" s="31"/>
      <c r="B101" s="46"/>
      <c r="C101" s="47"/>
      <c r="D101" s="47"/>
      <c r="E101" s="47"/>
      <c r="F101" s="47"/>
      <c r="G101" s="47"/>
      <c r="H101" s="47"/>
      <c r="I101" s="47"/>
      <c r="J101" s="47"/>
      <c r="K101" s="47"/>
      <c r="L101" s="4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47" s="2" customFormat="1" ht="6.95" customHeight="1" x14ac:dyDescent="0.2">
      <c r="A105" s="31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47" s="2" customFormat="1" ht="24.95" customHeight="1" x14ac:dyDescent="0.2">
      <c r="A106" s="31"/>
      <c r="B106" s="32"/>
      <c r="C106" s="22" t="s">
        <v>132</v>
      </c>
      <c r="D106" s="31"/>
      <c r="E106" s="31"/>
      <c r="F106" s="31"/>
      <c r="G106" s="31"/>
      <c r="H106" s="31"/>
      <c r="I106" s="31"/>
      <c r="J106" s="31"/>
      <c r="K106" s="31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6.95" customHeight="1" x14ac:dyDescent="0.2">
      <c r="A107" s="31"/>
      <c r="B107" s="32"/>
      <c r="C107" s="31"/>
      <c r="D107" s="31"/>
      <c r="E107" s="31"/>
      <c r="F107" s="31"/>
      <c r="G107" s="31"/>
      <c r="H107" s="31"/>
      <c r="I107" s="31"/>
      <c r="J107" s="31"/>
      <c r="K107" s="31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12" customHeight="1" x14ac:dyDescent="0.2">
      <c r="A108" s="31"/>
      <c r="B108" s="32"/>
      <c r="C108" s="27" t="s">
        <v>14</v>
      </c>
      <c r="D108" s="31"/>
      <c r="E108" s="31"/>
      <c r="F108" s="31"/>
      <c r="G108" s="31"/>
      <c r="H108" s="3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16.5" customHeight="1" x14ac:dyDescent="0.2">
      <c r="A109" s="31"/>
      <c r="B109" s="32"/>
      <c r="C109" s="31"/>
      <c r="D109" s="31"/>
      <c r="E109" s="241" t="str">
        <f>E7</f>
        <v>STAVEBNÍ ÚPRAVY ZPEVNĚNÝCH PLOCH AREÁLU FBI</v>
      </c>
      <c r="F109" s="243"/>
      <c r="G109" s="243"/>
      <c r="H109" s="243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1" customFormat="1" ht="12" customHeight="1" x14ac:dyDescent="0.2">
      <c r="B110" s="21"/>
      <c r="C110" s="27" t="s">
        <v>105</v>
      </c>
      <c r="L110" s="21"/>
    </row>
    <row r="111" spans="1:47" s="2" customFormat="1" ht="16.5" customHeight="1" x14ac:dyDescent="0.2">
      <c r="A111" s="31"/>
      <c r="B111" s="32"/>
      <c r="C111" s="31"/>
      <c r="D111" s="31"/>
      <c r="E111" s="241" t="s">
        <v>106</v>
      </c>
      <c r="F111" s="242"/>
      <c r="G111" s="242"/>
      <c r="H111" s="242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12" customHeight="1" x14ac:dyDescent="0.2">
      <c r="A112" s="31"/>
      <c r="B112" s="32"/>
      <c r="C112" s="27" t="s">
        <v>107</v>
      </c>
      <c r="D112" s="31"/>
      <c r="E112" s="31"/>
      <c r="F112" s="31"/>
      <c r="G112" s="31"/>
      <c r="H112" s="31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 x14ac:dyDescent="0.2">
      <c r="A113" s="31"/>
      <c r="B113" s="32"/>
      <c r="C113" s="31"/>
      <c r="D113" s="31"/>
      <c r="E113" s="232" t="str">
        <f>E11</f>
        <v>D.1.4.2 - Odvodnění</v>
      </c>
      <c r="F113" s="242"/>
      <c r="G113" s="242"/>
      <c r="H113" s="242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 x14ac:dyDescent="0.2">
      <c r="A114" s="31"/>
      <c r="B114" s="32"/>
      <c r="C114" s="31"/>
      <c r="D114" s="31"/>
      <c r="E114" s="31"/>
      <c r="F114" s="31"/>
      <c r="G114" s="31"/>
      <c r="H114" s="31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 x14ac:dyDescent="0.2">
      <c r="A115" s="31"/>
      <c r="B115" s="32"/>
      <c r="C115" s="27" t="s">
        <v>20</v>
      </c>
      <c r="D115" s="31"/>
      <c r="E115" s="31"/>
      <c r="F115" s="25" t="str">
        <f>F14</f>
        <v xml:space="preserve"> </v>
      </c>
      <c r="G115" s="31"/>
      <c r="H115" s="31"/>
      <c r="I115" s="27" t="s">
        <v>22</v>
      </c>
      <c r="J115" s="54" t="str">
        <f>IF(J14="","",J14)</f>
        <v>31. 3. 2021</v>
      </c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 x14ac:dyDescent="0.2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" customHeight="1" x14ac:dyDescent="0.2">
      <c r="A117" s="31"/>
      <c r="B117" s="32"/>
      <c r="C117" s="27" t="s">
        <v>28</v>
      </c>
      <c r="D117" s="31"/>
      <c r="E117" s="31"/>
      <c r="F117" s="25" t="str">
        <f>E17</f>
        <v>VŠB-TU Ostrava</v>
      </c>
      <c r="G117" s="31"/>
      <c r="H117" s="31"/>
      <c r="I117" s="27" t="s">
        <v>34</v>
      </c>
      <c r="J117" s="29" t="str">
        <f>E23</f>
        <v>MARPO s.r.o.</v>
      </c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 x14ac:dyDescent="0.2">
      <c r="A118" s="31"/>
      <c r="B118" s="32"/>
      <c r="C118" s="27" t="s">
        <v>32</v>
      </c>
      <c r="D118" s="31"/>
      <c r="E118" s="31"/>
      <c r="F118" s="25" t="str">
        <f>IF(E20="","",E20)</f>
        <v>MARPO s.r.o., 28. října 66/201, Ostrava</v>
      </c>
      <c r="G118" s="31"/>
      <c r="H118" s="31"/>
      <c r="I118" s="27" t="s">
        <v>37</v>
      </c>
      <c r="J118" s="29" t="str">
        <f>E26</f>
        <v xml:space="preserve"> </v>
      </c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0.35" customHeight="1" x14ac:dyDescent="0.2">
      <c r="A119" s="31"/>
      <c r="B119" s="32"/>
      <c r="C119" s="31"/>
      <c r="D119" s="31"/>
      <c r="E119" s="31"/>
      <c r="F119" s="31"/>
      <c r="G119" s="31"/>
      <c r="H119" s="31"/>
      <c r="I119" s="31"/>
      <c r="J119" s="31"/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11" customFormat="1" ht="29.25" customHeight="1" x14ac:dyDescent="0.2">
      <c r="A120" s="121"/>
      <c r="B120" s="122"/>
      <c r="C120" s="123" t="s">
        <v>133</v>
      </c>
      <c r="D120" s="124" t="s">
        <v>65</v>
      </c>
      <c r="E120" s="124" t="s">
        <v>61</v>
      </c>
      <c r="F120" s="124" t="s">
        <v>62</v>
      </c>
      <c r="G120" s="124" t="s">
        <v>134</v>
      </c>
      <c r="H120" s="124" t="s">
        <v>135</v>
      </c>
      <c r="I120" s="124" t="s">
        <v>136</v>
      </c>
      <c r="J120" s="124" t="s">
        <v>111</v>
      </c>
      <c r="K120" s="125" t="s">
        <v>137</v>
      </c>
      <c r="L120" s="126"/>
      <c r="M120" s="61" t="s">
        <v>1</v>
      </c>
      <c r="N120" s="62" t="s">
        <v>44</v>
      </c>
      <c r="O120" s="62" t="s">
        <v>138</v>
      </c>
      <c r="P120" s="62" t="s">
        <v>139</v>
      </c>
      <c r="Q120" s="62" t="s">
        <v>140</v>
      </c>
      <c r="R120" s="62" t="s">
        <v>141</v>
      </c>
      <c r="S120" s="62" t="s">
        <v>142</v>
      </c>
      <c r="T120" s="63" t="s">
        <v>143</v>
      </c>
      <c r="U120" s="121"/>
      <c r="V120" s="121"/>
      <c r="W120" s="121"/>
      <c r="X120" s="121"/>
      <c r="Y120" s="121"/>
      <c r="Z120" s="121"/>
      <c r="AA120" s="121"/>
      <c r="AB120" s="121"/>
      <c r="AC120" s="121"/>
      <c r="AD120" s="121"/>
      <c r="AE120" s="121"/>
    </row>
    <row r="121" spans="1:65" s="2" customFormat="1" ht="22.9" customHeight="1" x14ac:dyDescent="0.25">
      <c r="A121" s="31"/>
      <c r="B121" s="32"/>
      <c r="C121" s="68" t="s">
        <v>144</v>
      </c>
      <c r="D121" s="31"/>
      <c r="E121" s="31"/>
      <c r="F121" s="31"/>
      <c r="G121" s="31"/>
      <c r="H121" s="31"/>
      <c r="I121" s="31"/>
      <c r="J121" s="127">
        <f>BK121</f>
        <v>0</v>
      </c>
      <c r="K121" s="31"/>
      <c r="L121" s="32"/>
      <c r="M121" s="64"/>
      <c r="N121" s="55"/>
      <c r="O121" s="65"/>
      <c r="P121" s="128">
        <f>P122</f>
        <v>0</v>
      </c>
      <c r="Q121" s="65"/>
      <c r="R121" s="128">
        <f>R122</f>
        <v>0</v>
      </c>
      <c r="S121" s="65"/>
      <c r="T121" s="129">
        <f>T122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8" t="s">
        <v>79</v>
      </c>
      <c r="AU121" s="18" t="s">
        <v>113</v>
      </c>
      <c r="BK121" s="130">
        <f>BK122</f>
        <v>0</v>
      </c>
    </row>
    <row r="122" spans="1:65" s="12" customFormat="1" ht="25.9" customHeight="1" x14ac:dyDescent="0.2">
      <c r="B122" s="131"/>
      <c r="D122" s="132" t="s">
        <v>79</v>
      </c>
      <c r="E122" s="133" t="s">
        <v>694</v>
      </c>
      <c r="F122" s="133" t="s">
        <v>695</v>
      </c>
      <c r="J122" s="134">
        <f>BK122</f>
        <v>0</v>
      </c>
      <c r="L122" s="131"/>
      <c r="M122" s="135"/>
      <c r="N122" s="136"/>
      <c r="O122" s="136"/>
      <c r="P122" s="137">
        <f>P123</f>
        <v>0</v>
      </c>
      <c r="Q122" s="136"/>
      <c r="R122" s="137">
        <f>R123</f>
        <v>0</v>
      </c>
      <c r="S122" s="136"/>
      <c r="T122" s="138">
        <f>T123</f>
        <v>0</v>
      </c>
      <c r="AR122" s="132" t="s">
        <v>154</v>
      </c>
      <c r="AT122" s="139" t="s">
        <v>79</v>
      </c>
      <c r="AU122" s="139" t="s">
        <v>80</v>
      </c>
      <c r="AY122" s="132" t="s">
        <v>147</v>
      </c>
      <c r="BK122" s="140">
        <f>BK123</f>
        <v>0</v>
      </c>
    </row>
    <row r="123" spans="1:65" s="2" customFormat="1" ht="16.5" customHeight="1" x14ac:dyDescent="0.2">
      <c r="A123" s="31"/>
      <c r="B123" s="143"/>
      <c r="C123" s="144" t="s">
        <v>87</v>
      </c>
      <c r="D123" s="144" t="s">
        <v>149</v>
      </c>
      <c r="E123" s="145" t="s">
        <v>696</v>
      </c>
      <c r="F123" s="146" t="s">
        <v>697</v>
      </c>
      <c r="G123" s="147" t="s">
        <v>444</v>
      </c>
      <c r="H123" s="148">
        <v>1</v>
      </c>
      <c r="I123" s="149"/>
      <c r="J123" s="149">
        <f>ROUND(I123*H123,2)</f>
        <v>0</v>
      </c>
      <c r="K123" s="146" t="s">
        <v>1</v>
      </c>
      <c r="L123" s="32"/>
      <c r="M123" s="199" t="s">
        <v>1</v>
      </c>
      <c r="N123" s="200" t="s">
        <v>45</v>
      </c>
      <c r="O123" s="201">
        <v>0</v>
      </c>
      <c r="P123" s="201">
        <f>O123*H123</f>
        <v>0</v>
      </c>
      <c r="Q123" s="201">
        <v>0</v>
      </c>
      <c r="R123" s="201">
        <f>Q123*H123</f>
        <v>0</v>
      </c>
      <c r="S123" s="201">
        <v>0</v>
      </c>
      <c r="T123" s="202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54" t="s">
        <v>698</v>
      </c>
      <c r="AT123" s="154" t="s">
        <v>149</v>
      </c>
      <c r="AU123" s="154" t="s">
        <v>87</v>
      </c>
      <c r="AY123" s="18" t="s">
        <v>147</v>
      </c>
      <c r="BE123" s="155">
        <f>IF(N123="základní",J123,0)</f>
        <v>0</v>
      </c>
      <c r="BF123" s="155">
        <f>IF(N123="snížená",J123,0)</f>
        <v>0</v>
      </c>
      <c r="BG123" s="155">
        <f>IF(N123="zákl. přenesená",J123,0)</f>
        <v>0</v>
      </c>
      <c r="BH123" s="155">
        <f>IF(N123="sníž. přenesená",J123,0)</f>
        <v>0</v>
      </c>
      <c r="BI123" s="155">
        <f>IF(N123="nulová",J123,0)</f>
        <v>0</v>
      </c>
      <c r="BJ123" s="18" t="s">
        <v>87</v>
      </c>
      <c r="BK123" s="155">
        <f>ROUND(I123*H123,2)</f>
        <v>0</v>
      </c>
      <c r="BL123" s="18" t="s">
        <v>698</v>
      </c>
      <c r="BM123" s="154" t="s">
        <v>699</v>
      </c>
    </row>
    <row r="124" spans="1:65" s="2" customFormat="1" ht="6.95" customHeight="1" x14ac:dyDescent="0.2">
      <c r="A124" s="31"/>
      <c r="B124" s="46"/>
      <c r="C124" s="47"/>
      <c r="D124" s="47"/>
      <c r="E124" s="47"/>
      <c r="F124" s="47"/>
      <c r="G124" s="47"/>
      <c r="H124" s="47"/>
      <c r="I124" s="47"/>
      <c r="J124" s="47"/>
      <c r="K124" s="47"/>
      <c r="L124" s="32"/>
      <c r="M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</sheetData>
  <autoFilter ref="C120:K123"/>
  <mergeCells count="11">
    <mergeCell ref="E113:H113"/>
    <mergeCell ref="E7:H7"/>
    <mergeCell ref="E9:H9"/>
    <mergeCell ref="E11:H11"/>
    <mergeCell ref="E29:H29"/>
    <mergeCell ref="E85:H85"/>
    <mergeCell ref="L2:V2"/>
    <mergeCell ref="E87:H87"/>
    <mergeCell ref="E89:H89"/>
    <mergeCell ref="E109:H109"/>
    <mergeCell ref="E111:H111"/>
  </mergeCells>
  <pageMargins left="0.39370078740157483" right="0.39370078740157483" top="0.78740157480314965" bottom="0.78740157480314965" header="0" footer="0"/>
  <pageSetup paperSize="9" scale="84" fitToHeight="100" orientation="landscape" blackAndWhite="1" r:id="rId1"/>
  <headerFooter>
    <oddFooter>&amp;LSO-01_r1&amp;CStrana &amp;P z &amp;N&amp;RD.1.4.2   KAN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24"/>
  <sheetViews>
    <sheetView showGridLines="0" workbookViewId="0"/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3"/>
    </row>
    <row r="2" spans="1:46" s="1" customFormat="1" ht="36.950000000000003" customHeight="1" x14ac:dyDescent="0.2">
      <c r="L2" s="203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8" t="s">
        <v>100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89</v>
      </c>
    </row>
    <row r="4" spans="1:46" s="1" customFormat="1" ht="24.95" customHeight="1" x14ac:dyDescent="0.2">
      <c r="B4" s="21"/>
      <c r="D4" s="22" t="s">
        <v>104</v>
      </c>
      <c r="L4" s="21"/>
      <c r="M4" s="94" t="s">
        <v>10</v>
      </c>
      <c r="AT4" s="18" t="s">
        <v>3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7" t="s">
        <v>14</v>
      </c>
      <c r="L6" s="21"/>
    </row>
    <row r="7" spans="1:46" s="1" customFormat="1" ht="16.5" customHeight="1" x14ac:dyDescent="0.2">
      <c r="B7" s="21"/>
      <c r="E7" s="241" t="str">
        <f>'Rekapitulace stavby'!K6</f>
        <v>STAVEBNÍ ÚPRAVY ZPEVNĚNÝCH PLOCH AREÁLU FBI</v>
      </c>
      <c r="F7" s="243"/>
      <c r="G7" s="243"/>
      <c r="H7" s="243"/>
      <c r="L7" s="21"/>
    </row>
    <row r="8" spans="1:46" s="1" customFormat="1" ht="12" customHeight="1" x14ac:dyDescent="0.2">
      <c r="B8" s="21"/>
      <c r="D8" s="27" t="s">
        <v>105</v>
      </c>
      <c r="L8" s="21"/>
    </row>
    <row r="9" spans="1:46" s="2" customFormat="1" ht="16.5" customHeight="1" x14ac:dyDescent="0.2">
      <c r="A9" s="31"/>
      <c r="B9" s="32"/>
      <c r="C9" s="31"/>
      <c r="D9" s="31"/>
      <c r="E9" s="241" t="s">
        <v>106</v>
      </c>
      <c r="F9" s="242"/>
      <c r="G9" s="242"/>
      <c r="H9" s="242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 x14ac:dyDescent="0.2">
      <c r="A10" s="31"/>
      <c r="B10" s="32"/>
      <c r="C10" s="31"/>
      <c r="D10" s="27" t="s">
        <v>107</v>
      </c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 x14ac:dyDescent="0.2">
      <c r="A11" s="31"/>
      <c r="B11" s="32"/>
      <c r="C11" s="31"/>
      <c r="D11" s="31"/>
      <c r="E11" s="232" t="s">
        <v>700</v>
      </c>
      <c r="F11" s="242"/>
      <c r="G11" s="242"/>
      <c r="H11" s="242"/>
      <c r="I11" s="31"/>
      <c r="J11" s="31"/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x14ac:dyDescent="0.2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 x14ac:dyDescent="0.2">
      <c r="A13" s="31"/>
      <c r="B13" s="32"/>
      <c r="C13" s="31"/>
      <c r="D13" s="27" t="s">
        <v>16</v>
      </c>
      <c r="E13" s="31"/>
      <c r="F13" s="25" t="s">
        <v>17</v>
      </c>
      <c r="G13" s="31"/>
      <c r="H13" s="31"/>
      <c r="I13" s="27" t="s">
        <v>18</v>
      </c>
      <c r="J13" s="25" t="s">
        <v>1</v>
      </c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 x14ac:dyDescent="0.2">
      <c r="A14" s="31"/>
      <c r="B14" s="32"/>
      <c r="C14" s="31"/>
      <c r="D14" s="27" t="s">
        <v>20</v>
      </c>
      <c r="E14" s="31"/>
      <c r="F14" s="25" t="s">
        <v>21</v>
      </c>
      <c r="G14" s="31"/>
      <c r="H14" s="31"/>
      <c r="I14" s="27" t="s">
        <v>22</v>
      </c>
      <c r="J14" s="54" t="str">
        <f>'Rekapitulace stavby'!AN8</f>
        <v>31. 3. 2021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 x14ac:dyDescent="0.2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 x14ac:dyDescent="0.2">
      <c r="A16" s="31"/>
      <c r="B16" s="32"/>
      <c r="C16" s="31"/>
      <c r="D16" s="27" t="s">
        <v>28</v>
      </c>
      <c r="E16" s="31"/>
      <c r="F16" s="31"/>
      <c r="G16" s="31"/>
      <c r="H16" s="31"/>
      <c r="I16" s="27" t="s">
        <v>29</v>
      </c>
      <c r="J16" s="25" t="s">
        <v>1</v>
      </c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 x14ac:dyDescent="0.2">
      <c r="A17" s="31"/>
      <c r="B17" s="32"/>
      <c r="C17" s="31"/>
      <c r="D17" s="31"/>
      <c r="E17" s="25" t="s">
        <v>30</v>
      </c>
      <c r="F17" s="31"/>
      <c r="G17" s="31"/>
      <c r="H17" s="31"/>
      <c r="I17" s="27" t="s">
        <v>31</v>
      </c>
      <c r="J17" s="25" t="s">
        <v>1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 x14ac:dyDescent="0.2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 x14ac:dyDescent="0.2">
      <c r="A19" s="31"/>
      <c r="B19" s="32"/>
      <c r="C19" s="31"/>
      <c r="D19" s="27" t="s">
        <v>32</v>
      </c>
      <c r="E19" s="31"/>
      <c r="F19" s="31"/>
      <c r="G19" s="31"/>
      <c r="H19" s="31"/>
      <c r="I19" s="27" t="s">
        <v>29</v>
      </c>
      <c r="J19" s="25" t="s">
        <v>1</v>
      </c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 x14ac:dyDescent="0.2">
      <c r="A20" s="31"/>
      <c r="B20" s="32"/>
      <c r="C20" s="31"/>
      <c r="D20" s="31"/>
      <c r="E20" s="25" t="s">
        <v>33</v>
      </c>
      <c r="F20" s="31"/>
      <c r="G20" s="31"/>
      <c r="H20" s="31"/>
      <c r="I20" s="27" t="s">
        <v>31</v>
      </c>
      <c r="J20" s="25" t="s">
        <v>1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 x14ac:dyDescent="0.2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 x14ac:dyDescent="0.2">
      <c r="A22" s="31"/>
      <c r="B22" s="32"/>
      <c r="C22" s="31"/>
      <c r="D22" s="27" t="s">
        <v>34</v>
      </c>
      <c r="E22" s="31"/>
      <c r="F22" s="31"/>
      <c r="G22" s="31"/>
      <c r="H22" s="31"/>
      <c r="I22" s="27" t="s">
        <v>29</v>
      </c>
      <c r="J22" s="25" t="s">
        <v>1</v>
      </c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 x14ac:dyDescent="0.2">
      <c r="A23" s="31"/>
      <c r="B23" s="32"/>
      <c r="C23" s="31"/>
      <c r="D23" s="31"/>
      <c r="E23" s="25" t="s">
        <v>35</v>
      </c>
      <c r="F23" s="31"/>
      <c r="G23" s="31"/>
      <c r="H23" s="31"/>
      <c r="I23" s="27" t="s">
        <v>31</v>
      </c>
      <c r="J23" s="25" t="s">
        <v>1</v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 x14ac:dyDescent="0.2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 x14ac:dyDescent="0.2">
      <c r="A25" s="31"/>
      <c r="B25" s="32"/>
      <c r="C25" s="31"/>
      <c r="D25" s="27" t="s">
        <v>37</v>
      </c>
      <c r="E25" s="31"/>
      <c r="F25" s="31"/>
      <c r="G25" s="31"/>
      <c r="H25" s="31"/>
      <c r="I25" s="27" t="s">
        <v>29</v>
      </c>
      <c r="J25" s="25" t="str">
        <f>IF('Rekapitulace stavby'!AN19="","",'Rekapitulace stavby'!AN19)</f>
        <v/>
      </c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 x14ac:dyDescent="0.2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7" t="s">
        <v>31</v>
      </c>
      <c r="J26" s="25" t="str">
        <f>IF('Rekapitulace stavby'!AN20="","",'Rekapitulace stavby'!AN20)</f>
        <v/>
      </c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 x14ac:dyDescent="0.2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 x14ac:dyDescent="0.2">
      <c r="A28" s="31"/>
      <c r="B28" s="32"/>
      <c r="C28" s="31"/>
      <c r="D28" s="27" t="s">
        <v>38</v>
      </c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71.25" customHeight="1" x14ac:dyDescent="0.2">
      <c r="A29" s="95"/>
      <c r="B29" s="96"/>
      <c r="C29" s="95"/>
      <c r="D29" s="95"/>
      <c r="E29" s="214" t="s">
        <v>39</v>
      </c>
      <c r="F29" s="214"/>
      <c r="G29" s="214"/>
      <c r="H29" s="214"/>
      <c r="I29" s="95"/>
      <c r="J29" s="95"/>
      <c r="K29" s="95"/>
      <c r="L29" s="97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</row>
    <row r="30" spans="1:31" s="2" customFormat="1" ht="6.95" customHeight="1" x14ac:dyDescent="0.2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 x14ac:dyDescent="0.2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 x14ac:dyDescent="0.2">
      <c r="A32" s="31"/>
      <c r="B32" s="32"/>
      <c r="C32" s="31"/>
      <c r="D32" s="98" t="s">
        <v>40</v>
      </c>
      <c r="E32" s="31"/>
      <c r="F32" s="31"/>
      <c r="G32" s="31"/>
      <c r="H32" s="31"/>
      <c r="I32" s="31"/>
      <c r="J32" s="70">
        <f>ROUND(J121, 2)</f>
        <v>0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 x14ac:dyDescent="0.2">
      <c r="A33" s="31"/>
      <c r="B33" s="32"/>
      <c r="C33" s="31"/>
      <c r="D33" s="65"/>
      <c r="E33" s="65"/>
      <c r="F33" s="65"/>
      <c r="G33" s="65"/>
      <c r="H33" s="65"/>
      <c r="I33" s="65"/>
      <c r="J33" s="65"/>
      <c r="K33" s="65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 x14ac:dyDescent="0.2">
      <c r="A34" s="31"/>
      <c r="B34" s="32"/>
      <c r="C34" s="31"/>
      <c r="D34" s="31"/>
      <c r="E34" s="31"/>
      <c r="F34" s="35" t="s">
        <v>42</v>
      </c>
      <c r="G34" s="31"/>
      <c r="H34" s="31"/>
      <c r="I34" s="35" t="s">
        <v>41</v>
      </c>
      <c r="J34" s="35" t="s">
        <v>43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 x14ac:dyDescent="0.2">
      <c r="A35" s="31"/>
      <c r="B35" s="32"/>
      <c r="C35" s="31"/>
      <c r="D35" s="99" t="s">
        <v>44</v>
      </c>
      <c r="E35" s="27" t="s">
        <v>45</v>
      </c>
      <c r="F35" s="100">
        <f>ROUND((SUM(BE121:BE123)),  2)</f>
        <v>0</v>
      </c>
      <c r="G35" s="31"/>
      <c r="H35" s="31"/>
      <c r="I35" s="101">
        <v>0.21</v>
      </c>
      <c r="J35" s="100">
        <f>ROUND(((SUM(BE121:BE123))*I35),  2)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 x14ac:dyDescent="0.2">
      <c r="A36" s="31"/>
      <c r="B36" s="32"/>
      <c r="C36" s="31"/>
      <c r="D36" s="31"/>
      <c r="E36" s="27" t="s">
        <v>46</v>
      </c>
      <c r="F36" s="100">
        <f>ROUND((SUM(BF121:BF123)),  2)</f>
        <v>0</v>
      </c>
      <c r="G36" s="31"/>
      <c r="H36" s="31"/>
      <c r="I36" s="101">
        <v>0.15</v>
      </c>
      <c r="J36" s="100">
        <f>ROUND(((SUM(BF121:BF123))*I36),  2)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 x14ac:dyDescent="0.2">
      <c r="A37" s="31"/>
      <c r="B37" s="32"/>
      <c r="C37" s="31"/>
      <c r="D37" s="31"/>
      <c r="E37" s="27" t="s">
        <v>47</v>
      </c>
      <c r="F37" s="100">
        <f>ROUND((SUM(BG121:BG123)),  2)</f>
        <v>0</v>
      </c>
      <c r="G37" s="31"/>
      <c r="H37" s="31"/>
      <c r="I37" s="101">
        <v>0.21</v>
      </c>
      <c r="J37" s="100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 x14ac:dyDescent="0.2">
      <c r="A38" s="31"/>
      <c r="B38" s="32"/>
      <c r="C38" s="31"/>
      <c r="D38" s="31"/>
      <c r="E38" s="27" t="s">
        <v>48</v>
      </c>
      <c r="F38" s="100">
        <f>ROUND((SUM(BH121:BH123)),  2)</f>
        <v>0</v>
      </c>
      <c r="G38" s="31"/>
      <c r="H38" s="31"/>
      <c r="I38" s="101">
        <v>0.15</v>
      </c>
      <c r="J38" s="100">
        <f>0</f>
        <v>0</v>
      </c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 x14ac:dyDescent="0.2">
      <c r="A39" s="31"/>
      <c r="B39" s="32"/>
      <c r="C39" s="31"/>
      <c r="D39" s="31"/>
      <c r="E39" s="27" t="s">
        <v>49</v>
      </c>
      <c r="F39" s="100">
        <f>ROUND((SUM(BI121:BI123)),  2)</f>
        <v>0</v>
      </c>
      <c r="G39" s="31"/>
      <c r="H39" s="31"/>
      <c r="I39" s="101">
        <v>0</v>
      </c>
      <c r="J39" s="100">
        <f>0</f>
        <v>0</v>
      </c>
      <c r="K39" s="3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 x14ac:dyDescent="0.2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 x14ac:dyDescent="0.2">
      <c r="A41" s="31"/>
      <c r="B41" s="32"/>
      <c r="C41" s="102"/>
      <c r="D41" s="103" t="s">
        <v>50</v>
      </c>
      <c r="E41" s="59"/>
      <c r="F41" s="59"/>
      <c r="G41" s="104" t="s">
        <v>51</v>
      </c>
      <c r="H41" s="105" t="s">
        <v>52</v>
      </c>
      <c r="I41" s="59"/>
      <c r="J41" s="106">
        <f>SUM(J32:J39)</f>
        <v>0</v>
      </c>
      <c r="K41" s="107"/>
      <c r="L41" s="4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 x14ac:dyDescent="0.2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1"/>
      <c r="D50" s="42" t="s">
        <v>53</v>
      </c>
      <c r="E50" s="43"/>
      <c r="F50" s="43"/>
      <c r="G50" s="42" t="s">
        <v>54</v>
      </c>
      <c r="H50" s="43"/>
      <c r="I50" s="43"/>
      <c r="J50" s="43"/>
      <c r="K50" s="43"/>
      <c r="L50" s="41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1"/>
      <c r="B61" s="32"/>
      <c r="C61" s="31"/>
      <c r="D61" s="44" t="s">
        <v>55</v>
      </c>
      <c r="E61" s="34"/>
      <c r="F61" s="108" t="s">
        <v>56</v>
      </c>
      <c r="G61" s="44" t="s">
        <v>55</v>
      </c>
      <c r="H61" s="34"/>
      <c r="I61" s="34"/>
      <c r="J61" s="109" t="s">
        <v>56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1"/>
      <c r="B65" s="32"/>
      <c r="C65" s="31"/>
      <c r="D65" s="42" t="s">
        <v>57</v>
      </c>
      <c r="E65" s="45"/>
      <c r="F65" s="45"/>
      <c r="G65" s="42" t="s">
        <v>58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1"/>
      <c r="B76" s="32"/>
      <c r="C76" s="31"/>
      <c r="D76" s="44" t="s">
        <v>55</v>
      </c>
      <c r="E76" s="34"/>
      <c r="F76" s="108" t="s">
        <v>56</v>
      </c>
      <c r="G76" s="44" t="s">
        <v>55</v>
      </c>
      <c r="H76" s="34"/>
      <c r="I76" s="34"/>
      <c r="J76" s="109" t="s">
        <v>56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 x14ac:dyDescent="0.2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 x14ac:dyDescent="0.2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 x14ac:dyDescent="0.2">
      <c r="A82" s="31"/>
      <c r="B82" s="32"/>
      <c r="C82" s="22" t="s">
        <v>109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 x14ac:dyDescent="0.2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 x14ac:dyDescent="0.2">
      <c r="A84" s="31"/>
      <c r="B84" s="32"/>
      <c r="C84" s="27" t="s">
        <v>14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 x14ac:dyDescent="0.2">
      <c r="A85" s="31"/>
      <c r="B85" s="32"/>
      <c r="C85" s="31"/>
      <c r="D85" s="31"/>
      <c r="E85" s="241" t="str">
        <f>E7</f>
        <v>STAVEBNÍ ÚPRAVY ZPEVNĚNÝCH PLOCH AREÁLU FBI</v>
      </c>
      <c r="F85" s="243"/>
      <c r="G85" s="243"/>
      <c r="H85" s="243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 x14ac:dyDescent="0.2">
      <c r="B86" s="21"/>
      <c r="C86" s="27" t="s">
        <v>105</v>
      </c>
      <c r="L86" s="21"/>
    </row>
    <row r="87" spans="1:31" s="2" customFormat="1" ht="16.5" customHeight="1" x14ac:dyDescent="0.2">
      <c r="A87" s="31"/>
      <c r="B87" s="32"/>
      <c r="C87" s="31"/>
      <c r="D87" s="31"/>
      <c r="E87" s="241" t="s">
        <v>106</v>
      </c>
      <c r="F87" s="242"/>
      <c r="G87" s="242"/>
      <c r="H87" s="242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 x14ac:dyDescent="0.2">
      <c r="A88" s="31"/>
      <c r="B88" s="32"/>
      <c r="C88" s="27" t="s">
        <v>107</v>
      </c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 x14ac:dyDescent="0.2">
      <c r="A89" s="31"/>
      <c r="B89" s="32"/>
      <c r="C89" s="31"/>
      <c r="D89" s="31"/>
      <c r="E89" s="232" t="str">
        <f>E11</f>
        <v>D.1.4.3 - Silnoproudá elektrotechnika</v>
      </c>
      <c r="F89" s="242"/>
      <c r="G89" s="242"/>
      <c r="H89" s="242"/>
      <c r="I89" s="31"/>
      <c r="J89" s="31"/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 x14ac:dyDescent="0.2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 x14ac:dyDescent="0.2">
      <c r="A91" s="31"/>
      <c r="B91" s="32"/>
      <c r="C91" s="27" t="s">
        <v>20</v>
      </c>
      <c r="D91" s="31"/>
      <c r="E91" s="31"/>
      <c r="F91" s="25" t="str">
        <f>F14</f>
        <v xml:space="preserve"> </v>
      </c>
      <c r="G91" s="31"/>
      <c r="H91" s="31"/>
      <c r="I91" s="27" t="s">
        <v>22</v>
      </c>
      <c r="J91" s="54" t="str">
        <f>IF(J14="","",J14)</f>
        <v>31. 3. 2021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 x14ac:dyDescent="0.2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customHeight="1" x14ac:dyDescent="0.2">
      <c r="A93" s="31"/>
      <c r="B93" s="32"/>
      <c r="C93" s="27" t="s">
        <v>28</v>
      </c>
      <c r="D93" s="31"/>
      <c r="E93" s="31"/>
      <c r="F93" s="25" t="str">
        <f>E17</f>
        <v>VŠB-TU Ostrava</v>
      </c>
      <c r="G93" s="31"/>
      <c r="H93" s="31"/>
      <c r="I93" s="27" t="s">
        <v>34</v>
      </c>
      <c r="J93" s="29" t="str">
        <f>E23</f>
        <v>MARPO s.r.o.</v>
      </c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customHeight="1" x14ac:dyDescent="0.2">
      <c r="A94" s="31"/>
      <c r="B94" s="32"/>
      <c r="C94" s="27" t="s">
        <v>32</v>
      </c>
      <c r="D94" s="31"/>
      <c r="E94" s="31"/>
      <c r="F94" s="25" t="str">
        <f>IF(E20="","",E20)</f>
        <v>MARPO s.r.o., 28. října 66/201, Ostrava</v>
      </c>
      <c r="G94" s="31"/>
      <c r="H94" s="31"/>
      <c r="I94" s="27" t="s">
        <v>37</v>
      </c>
      <c r="J94" s="29" t="str">
        <f>E26</f>
        <v xml:space="preserve"> </v>
      </c>
      <c r="K94" s="3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 x14ac:dyDescent="0.2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 x14ac:dyDescent="0.2">
      <c r="A96" s="31"/>
      <c r="B96" s="32"/>
      <c r="C96" s="110" t="s">
        <v>110</v>
      </c>
      <c r="D96" s="102"/>
      <c r="E96" s="102"/>
      <c r="F96" s="102"/>
      <c r="G96" s="102"/>
      <c r="H96" s="102"/>
      <c r="I96" s="102"/>
      <c r="J96" s="111" t="s">
        <v>111</v>
      </c>
      <c r="K96" s="102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 x14ac:dyDescent="0.2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 x14ac:dyDescent="0.2">
      <c r="A98" s="31"/>
      <c r="B98" s="32"/>
      <c r="C98" s="112" t="s">
        <v>112</v>
      </c>
      <c r="D98" s="31"/>
      <c r="E98" s="31"/>
      <c r="F98" s="31"/>
      <c r="G98" s="31"/>
      <c r="H98" s="31"/>
      <c r="I98" s="31"/>
      <c r="J98" s="70">
        <f>J121</f>
        <v>0</v>
      </c>
      <c r="K98" s="31"/>
      <c r="L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113</v>
      </c>
    </row>
    <row r="99" spans="1:47" s="9" customFormat="1" ht="24.95" customHeight="1" x14ac:dyDescent="0.2">
      <c r="B99" s="113"/>
      <c r="D99" s="114" t="s">
        <v>693</v>
      </c>
      <c r="E99" s="115"/>
      <c r="F99" s="115"/>
      <c r="G99" s="115"/>
      <c r="H99" s="115"/>
      <c r="I99" s="115"/>
      <c r="J99" s="116">
        <f>J122</f>
        <v>0</v>
      </c>
      <c r="L99" s="113"/>
    </row>
    <row r="100" spans="1:47" s="2" customFormat="1" ht="21.75" customHeight="1" x14ac:dyDescent="0.2">
      <c r="A100" s="31"/>
      <c r="B100" s="32"/>
      <c r="C100" s="31"/>
      <c r="D100" s="31"/>
      <c r="E100" s="31"/>
      <c r="F100" s="31"/>
      <c r="G100" s="31"/>
      <c r="H100" s="31"/>
      <c r="I100" s="31"/>
      <c r="J100" s="31"/>
      <c r="K100" s="31"/>
      <c r="L100" s="4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47" s="2" customFormat="1" ht="6.95" customHeight="1" x14ac:dyDescent="0.2">
      <c r="A101" s="31"/>
      <c r="B101" s="46"/>
      <c r="C101" s="47"/>
      <c r="D101" s="47"/>
      <c r="E101" s="47"/>
      <c r="F101" s="47"/>
      <c r="G101" s="47"/>
      <c r="H101" s="47"/>
      <c r="I101" s="47"/>
      <c r="J101" s="47"/>
      <c r="K101" s="47"/>
      <c r="L101" s="4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47" s="2" customFormat="1" ht="6.95" customHeight="1" x14ac:dyDescent="0.2">
      <c r="A105" s="31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47" s="2" customFormat="1" ht="24.95" customHeight="1" x14ac:dyDescent="0.2">
      <c r="A106" s="31"/>
      <c r="B106" s="32"/>
      <c r="C106" s="22" t="s">
        <v>132</v>
      </c>
      <c r="D106" s="31"/>
      <c r="E106" s="31"/>
      <c r="F106" s="31"/>
      <c r="G106" s="31"/>
      <c r="H106" s="31"/>
      <c r="I106" s="31"/>
      <c r="J106" s="31"/>
      <c r="K106" s="31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6.95" customHeight="1" x14ac:dyDescent="0.2">
      <c r="A107" s="31"/>
      <c r="B107" s="32"/>
      <c r="C107" s="31"/>
      <c r="D107" s="31"/>
      <c r="E107" s="31"/>
      <c r="F107" s="31"/>
      <c r="G107" s="31"/>
      <c r="H107" s="31"/>
      <c r="I107" s="31"/>
      <c r="J107" s="31"/>
      <c r="K107" s="31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12" customHeight="1" x14ac:dyDescent="0.2">
      <c r="A108" s="31"/>
      <c r="B108" s="32"/>
      <c r="C108" s="27" t="s">
        <v>14</v>
      </c>
      <c r="D108" s="31"/>
      <c r="E108" s="31"/>
      <c r="F108" s="31"/>
      <c r="G108" s="31"/>
      <c r="H108" s="3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16.5" customHeight="1" x14ac:dyDescent="0.2">
      <c r="A109" s="31"/>
      <c r="B109" s="32"/>
      <c r="C109" s="31"/>
      <c r="D109" s="31"/>
      <c r="E109" s="241" t="str">
        <f>E7</f>
        <v>STAVEBNÍ ÚPRAVY ZPEVNĚNÝCH PLOCH AREÁLU FBI</v>
      </c>
      <c r="F109" s="243"/>
      <c r="G109" s="243"/>
      <c r="H109" s="243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1" customFormat="1" ht="12" customHeight="1" x14ac:dyDescent="0.2">
      <c r="B110" s="21"/>
      <c r="C110" s="27" t="s">
        <v>105</v>
      </c>
      <c r="L110" s="21"/>
    </row>
    <row r="111" spans="1:47" s="2" customFormat="1" ht="16.5" customHeight="1" x14ac:dyDescent="0.2">
      <c r="A111" s="31"/>
      <c r="B111" s="32"/>
      <c r="C111" s="31"/>
      <c r="D111" s="31"/>
      <c r="E111" s="241" t="s">
        <v>106</v>
      </c>
      <c r="F111" s="242"/>
      <c r="G111" s="242"/>
      <c r="H111" s="242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12" customHeight="1" x14ac:dyDescent="0.2">
      <c r="A112" s="31"/>
      <c r="B112" s="32"/>
      <c r="C112" s="27" t="s">
        <v>107</v>
      </c>
      <c r="D112" s="31"/>
      <c r="E112" s="31"/>
      <c r="F112" s="31"/>
      <c r="G112" s="31"/>
      <c r="H112" s="31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 x14ac:dyDescent="0.2">
      <c r="A113" s="31"/>
      <c r="B113" s="32"/>
      <c r="C113" s="31"/>
      <c r="D113" s="31"/>
      <c r="E113" s="232" t="str">
        <f>E11</f>
        <v>D.1.4.3 - Silnoproudá elektrotechnika</v>
      </c>
      <c r="F113" s="242"/>
      <c r="G113" s="242"/>
      <c r="H113" s="242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 x14ac:dyDescent="0.2">
      <c r="A114" s="31"/>
      <c r="B114" s="32"/>
      <c r="C114" s="31"/>
      <c r="D114" s="31"/>
      <c r="E114" s="31"/>
      <c r="F114" s="31"/>
      <c r="G114" s="31"/>
      <c r="H114" s="31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 x14ac:dyDescent="0.2">
      <c r="A115" s="31"/>
      <c r="B115" s="32"/>
      <c r="C115" s="27" t="s">
        <v>20</v>
      </c>
      <c r="D115" s="31"/>
      <c r="E115" s="31"/>
      <c r="F115" s="25" t="str">
        <f>F14</f>
        <v xml:space="preserve"> </v>
      </c>
      <c r="G115" s="31"/>
      <c r="H115" s="31"/>
      <c r="I115" s="27" t="s">
        <v>22</v>
      </c>
      <c r="J115" s="54" t="str">
        <f>IF(J14="","",J14)</f>
        <v>31. 3. 2021</v>
      </c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 x14ac:dyDescent="0.2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" customHeight="1" x14ac:dyDescent="0.2">
      <c r="A117" s="31"/>
      <c r="B117" s="32"/>
      <c r="C117" s="27" t="s">
        <v>28</v>
      </c>
      <c r="D117" s="31"/>
      <c r="E117" s="31"/>
      <c r="F117" s="25" t="str">
        <f>E17</f>
        <v>VŠB-TU Ostrava</v>
      </c>
      <c r="G117" s="31"/>
      <c r="H117" s="31"/>
      <c r="I117" s="27" t="s">
        <v>34</v>
      </c>
      <c r="J117" s="29" t="str">
        <f>E23</f>
        <v>MARPO s.r.o.</v>
      </c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 x14ac:dyDescent="0.2">
      <c r="A118" s="31"/>
      <c r="B118" s="32"/>
      <c r="C118" s="27" t="s">
        <v>32</v>
      </c>
      <c r="D118" s="31"/>
      <c r="E118" s="31"/>
      <c r="F118" s="25" t="str">
        <f>IF(E20="","",E20)</f>
        <v>MARPO s.r.o., 28. října 66/201, Ostrava</v>
      </c>
      <c r="G118" s="31"/>
      <c r="H118" s="31"/>
      <c r="I118" s="27" t="s">
        <v>37</v>
      </c>
      <c r="J118" s="29" t="str">
        <f>E26</f>
        <v xml:space="preserve"> </v>
      </c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0.35" customHeight="1" x14ac:dyDescent="0.2">
      <c r="A119" s="31"/>
      <c r="B119" s="32"/>
      <c r="C119" s="31"/>
      <c r="D119" s="31"/>
      <c r="E119" s="31"/>
      <c r="F119" s="31"/>
      <c r="G119" s="31"/>
      <c r="H119" s="31"/>
      <c r="I119" s="31"/>
      <c r="J119" s="31"/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11" customFormat="1" ht="29.25" customHeight="1" x14ac:dyDescent="0.2">
      <c r="A120" s="121"/>
      <c r="B120" s="122"/>
      <c r="C120" s="123" t="s">
        <v>133</v>
      </c>
      <c r="D120" s="124" t="s">
        <v>65</v>
      </c>
      <c r="E120" s="124" t="s">
        <v>61</v>
      </c>
      <c r="F120" s="124" t="s">
        <v>62</v>
      </c>
      <c r="G120" s="124" t="s">
        <v>134</v>
      </c>
      <c r="H120" s="124" t="s">
        <v>135</v>
      </c>
      <c r="I120" s="124" t="s">
        <v>136</v>
      </c>
      <c r="J120" s="124" t="s">
        <v>111</v>
      </c>
      <c r="K120" s="125" t="s">
        <v>137</v>
      </c>
      <c r="L120" s="126"/>
      <c r="M120" s="61" t="s">
        <v>1</v>
      </c>
      <c r="N120" s="62" t="s">
        <v>44</v>
      </c>
      <c r="O120" s="62" t="s">
        <v>138</v>
      </c>
      <c r="P120" s="62" t="s">
        <v>139</v>
      </c>
      <c r="Q120" s="62" t="s">
        <v>140</v>
      </c>
      <c r="R120" s="62" t="s">
        <v>141</v>
      </c>
      <c r="S120" s="62" t="s">
        <v>142</v>
      </c>
      <c r="T120" s="63" t="s">
        <v>143</v>
      </c>
      <c r="U120" s="121"/>
      <c r="V120" s="121"/>
      <c r="W120" s="121"/>
      <c r="X120" s="121"/>
      <c r="Y120" s="121"/>
      <c r="Z120" s="121"/>
      <c r="AA120" s="121"/>
      <c r="AB120" s="121"/>
      <c r="AC120" s="121"/>
      <c r="AD120" s="121"/>
      <c r="AE120" s="121"/>
    </row>
    <row r="121" spans="1:65" s="2" customFormat="1" ht="22.9" customHeight="1" x14ac:dyDescent="0.25">
      <c r="A121" s="31"/>
      <c r="B121" s="32"/>
      <c r="C121" s="68" t="s">
        <v>144</v>
      </c>
      <c r="D121" s="31"/>
      <c r="E121" s="31"/>
      <c r="F121" s="31"/>
      <c r="G121" s="31"/>
      <c r="H121" s="31"/>
      <c r="I121" s="31"/>
      <c r="J121" s="127">
        <f>BK121</f>
        <v>0</v>
      </c>
      <c r="K121" s="31"/>
      <c r="L121" s="32"/>
      <c r="M121" s="64"/>
      <c r="N121" s="55"/>
      <c r="O121" s="65"/>
      <c r="P121" s="128">
        <f>P122</f>
        <v>0</v>
      </c>
      <c r="Q121" s="65"/>
      <c r="R121" s="128">
        <f>R122</f>
        <v>0</v>
      </c>
      <c r="S121" s="65"/>
      <c r="T121" s="129">
        <f>T122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8" t="s">
        <v>79</v>
      </c>
      <c r="AU121" s="18" t="s">
        <v>113</v>
      </c>
      <c r="BK121" s="130">
        <f>BK122</f>
        <v>0</v>
      </c>
    </row>
    <row r="122" spans="1:65" s="12" customFormat="1" ht="25.9" customHeight="1" x14ac:dyDescent="0.2">
      <c r="B122" s="131"/>
      <c r="D122" s="132" t="s">
        <v>79</v>
      </c>
      <c r="E122" s="133" t="s">
        <v>694</v>
      </c>
      <c r="F122" s="133" t="s">
        <v>695</v>
      </c>
      <c r="J122" s="134">
        <f>BK122</f>
        <v>0</v>
      </c>
      <c r="L122" s="131"/>
      <c r="M122" s="135"/>
      <c r="N122" s="136"/>
      <c r="O122" s="136"/>
      <c r="P122" s="137">
        <f>P123</f>
        <v>0</v>
      </c>
      <c r="Q122" s="136"/>
      <c r="R122" s="137">
        <f>R123</f>
        <v>0</v>
      </c>
      <c r="S122" s="136"/>
      <c r="T122" s="138">
        <f>T123</f>
        <v>0</v>
      </c>
      <c r="AR122" s="132" t="s">
        <v>154</v>
      </c>
      <c r="AT122" s="139" t="s">
        <v>79</v>
      </c>
      <c r="AU122" s="139" t="s">
        <v>80</v>
      </c>
      <c r="AY122" s="132" t="s">
        <v>147</v>
      </c>
      <c r="BK122" s="140">
        <f>BK123</f>
        <v>0</v>
      </c>
    </row>
    <row r="123" spans="1:65" s="2" customFormat="1" ht="16.5" customHeight="1" x14ac:dyDescent="0.2">
      <c r="A123" s="31"/>
      <c r="B123" s="143"/>
      <c r="C123" s="144" t="s">
        <v>87</v>
      </c>
      <c r="D123" s="144" t="s">
        <v>149</v>
      </c>
      <c r="E123" s="145" t="s">
        <v>696</v>
      </c>
      <c r="F123" s="146" t="s">
        <v>701</v>
      </c>
      <c r="G123" s="147" t="s">
        <v>444</v>
      </c>
      <c r="H123" s="148">
        <v>1</v>
      </c>
      <c r="I123" s="149"/>
      <c r="J123" s="149">
        <f>ROUND(I123*H123,2)</f>
        <v>0</v>
      </c>
      <c r="K123" s="146" t="s">
        <v>1</v>
      </c>
      <c r="L123" s="32"/>
      <c r="M123" s="199" t="s">
        <v>1</v>
      </c>
      <c r="N123" s="200" t="s">
        <v>45</v>
      </c>
      <c r="O123" s="201">
        <v>0</v>
      </c>
      <c r="P123" s="201">
        <f>O123*H123</f>
        <v>0</v>
      </c>
      <c r="Q123" s="201">
        <v>0</v>
      </c>
      <c r="R123" s="201">
        <f>Q123*H123</f>
        <v>0</v>
      </c>
      <c r="S123" s="201">
        <v>0</v>
      </c>
      <c r="T123" s="202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54" t="s">
        <v>698</v>
      </c>
      <c r="AT123" s="154" t="s">
        <v>149</v>
      </c>
      <c r="AU123" s="154" t="s">
        <v>87</v>
      </c>
      <c r="AY123" s="18" t="s">
        <v>147</v>
      </c>
      <c r="BE123" s="155">
        <f>IF(N123="základní",J123,0)</f>
        <v>0</v>
      </c>
      <c r="BF123" s="155">
        <f>IF(N123="snížená",J123,0)</f>
        <v>0</v>
      </c>
      <c r="BG123" s="155">
        <f>IF(N123="zákl. přenesená",J123,0)</f>
        <v>0</v>
      </c>
      <c r="BH123" s="155">
        <f>IF(N123="sníž. přenesená",J123,0)</f>
        <v>0</v>
      </c>
      <c r="BI123" s="155">
        <f>IF(N123="nulová",J123,0)</f>
        <v>0</v>
      </c>
      <c r="BJ123" s="18" t="s">
        <v>87</v>
      </c>
      <c r="BK123" s="155">
        <f>ROUND(I123*H123,2)</f>
        <v>0</v>
      </c>
      <c r="BL123" s="18" t="s">
        <v>698</v>
      </c>
      <c r="BM123" s="154" t="s">
        <v>702</v>
      </c>
    </row>
    <row r="124" spans="1:65" s="2" customFormat="1" ht="6.95" customHeight="1" x14ac:dyDescent="0.2">
      <c r="A124" s="31"/>
      <c r="B124" s="46"/>
      <c r="C124" s="47"/>
      <c r="D124" s="47"/>
      <c r="E124" s="47"/>
      <c r="F124" s="47"/>
      <c r="G124" s="47"/>
      <c r="H124" s="47"/>
      <c r="I124" s="47"/>
      <c r="J124" s="47"/>
      <c r="K124" s="47"/>
      <c r="L124" s="32"/>
      <c r="M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</sheetData>
  <autoFilter ref="C120:K123"/>
  <mergeCells count="11">
    <mergeCell ref="E113:H113"/>
    <mergeCell ref="E7:H7"/>
    <mergeCell ref="E9:H9"/>
    <mergeCell ref="E11:H11"/>
    <mergeCell ref="E29:H29"/>
    <mergeCell ref="E85:H85"/>
    <mergeCell ref="L2:V2"/>
    <mergeCell ref="E87:H87"/>
    <mergeCell ref="E89:H89"/>
    <mergeCell ref="E109:H109"/>
    <mergeCell ref="E111:H111"/>
  </mergeCells>
  <pageMargins left="0.39370078740157483" right="0.39370078740157483" top="0.78740157480314965" bottom="0.78740157480314965" header="0" footer="0"/>
  <pageSetup paperSize="9" scale="84" fitToHeight="100" orientation="landscape" blackAndWhite="1" r:id="rId1"/>
  <headerFooter>
    <oddFooter>&amp;LSO-01_r1&amp;CStrana &amp;P z &amp;N&amp;RD.1.4.3   SEL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24"/>
  <sheetViews>
    <sheetView showGridLines="0" workbookViewId="0"/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3"/>
    </row>
    <row r="2" spans="1:46" s="1" customFormat="1" ht="36.950000000000003" customHeight="1" x14ac:dyDescent="0.2">
      <c r="L2" s="203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8" t="s">
        <v>103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89</v>
      </c>
    </row>
    <row r="4" spans="1:46" s="1" customFormat="1" ht="24.95" customHeight="1" x14ac:dyDescent="0.2">
      <c r="B4" s="21"/>
      <c r="D4" s="22" t="s">
        <v>104</v>
      </c>
      <c r="L4" s="21"/>
      <c r="M4" s="94" t="s">
        <v>10</v>
      </c>
      <c r="AT4" s="18" t="s">
        <v>3</v>
      </c>
    </row>
    <row r="5" spans="1:46" s="1" customFormat="1" ht="6.95" customHeight="1" x14ac:dyDescent="0.2">
      <c r="B5" s="21"/>
      <c r="L5" s="21"/>
    </row>
    <row r="6" spans="1:46" s="1" customFormat="1" ht="12" customHeight="1" x14ac:dyDescent="0.2">
      <c r="B6" s="21"/>
      <c r="D6" s="27" t="s">
        <v>14</v>
      </c>
      <c r="L6" s="21"/>
    </row>
    <row r="7" spans="1:46" s="1" customFormat="1" ht="16.5" customHeight="1" x14ac:dyDescent="0.2">
      <c r="B7" s="21"/>
      <c r="E7" s="241" t="str">
        <f>'Rekapitulace stavby'!K6</f>
        <v>STAVEBNÍ ÚPRAVY ZPEVNĚNÝCH PLOCH AREÁLU FBI</v>
      </c>
      <c r="F7" s="243"/>
      <c r="G7" s="243"/>
      <c r="H7" s="243"/>
      <c r="L7" s="21"/>
    </row>
    <row r="8" spans="1:46" s="1" customFormat="1" ht="12" customHeight="1" x14ac:dyDescent="0.2">
      <c r="B8" s="21"/>
      <c r="D8" s="27" t="s">
        <v>105</v>
      </c>
      <c r="L8" s="21"/>
    </row>
    <row r="9" spans="1:46" s="2" customFormat="1" ht="16.5" customHeight="1" x14ac:dyDescent="0.2">
      <c r="A9" s="31"/>
      <c r="B9" s="32"/>
      <c r="C9" s="31"/>
      <c r="D9" s="31"/>
      <c r="E9" s="241" t="s">
        <v>106</v>
      </c>
      <c r="F9" s="242"/>
      <c r="G9" s="242"/>
      <c r="H9" s="242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 x14ac:dyDescent="0.2">
      <c r="A10" s="31"/>
      <c r="B10" s="32"/>
      <c r="C10" s="31"/>
      <c r="D10" s="27" t="s">
        <v>107</v>
      </c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 x14ac:dyDescent="0.2">
      <c r="A11" s="31"/>
      <c r="B11" s="32"/>
      <c r="C11" s="31"/>
      <c r="D11" s="31"/>
      <c r="E11" s="232" t="s">
        <v>703</v>
      </c>
      <c r="F11" s="242"/>
      <c r="G11" s="242"/>
      <c r="H11" s="242"/>
      <c r="I11" s="31"/>
      <c r="J11" s="31"/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x14ac:dyDescent="0.2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 x14ac:dyDescent="0.2">
      <c r="A13" s="31"/>
      <c r="B13" s="32"/>
      <c r="C13" s="31"/>
      <c r="D13" s="27" t="s">
        <v>16</v>
      </c>
      <c r="E13" s="31"/>
      <c r="F13" s="25" t="s">
        <v>17</v>
      </c>
      <c r="G13" s="31"/>
      <c r="H13" s="31"/>
      <c r="I13" s="27" t="s">
        <v>18</v>
      </c>
      <c r="J13" s="25" t="s">
        <v>1</v>
      </c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 x14ac:dyDescent="0.2">
      <c r="A14" s="31"/>
      <c r="B14" s="32"/>
      <c r="C14" s="31"/>
      <c r="D14" s="27" t="s">
        <v>20</v>
      </c>
      <c r="E14" s="31"/>
      <c r="F14" s="25" t="s">
        <v>21</v>
      </c>
      <c r="G14" s="31"/>
      <c r="H14" s="31"/>
      <c r="I14" s="27" t="s">
        <v>22</v>
      </c>
      <c r="J14" s="54" t="str">
        <f>'Rekapitulace stavby'!AN8</f>
        <v>31. 3. 2021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 x14ac:dyDescent="0.2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 x14ac:dyDescent="0.2">
      <c r="A16" s="31"/>
      <c r="B16" s="32"/>
      <c r="C16" s="31"/>
      <c r="D16" s="27" t="s">
        <v>28</v>
      </c>
      <c r="E16" s="31"/>
      <c r="F16" s="31"/>
      <c r="G16" s="31"/>
      <c r="H16" s="31"/>
      <c r="I16" s="27" t="s">
        <v>29</v>
      </c>
      <c r="J16" s="25" t="s">
        <v>1</v>
      </c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 x14ac:dyDescent="0.2">
      <c r="A17" s="31"/>
      <c r="B17" s="32"/>
      <c r="C17" s="31"/>
      <c r="D17" s="31"/>
      <c r="E17" s="25" t="s">
        <v>30</v>
      </c>
      <c r="F17" s="31"/>
      <c r="G17" s="31"/>
      <c r="H17" s="31"/>
      <c r="I17" s="27" t="s">
        <v>31</v>
      </c>
      <c r="J17" s="25" t="s">
        <v>1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 x14ac:dyDescent="0.2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 x14ac:dyDescent="0.2">
      <c r="A19" s="31"/>
      <c r="B19" s="32"/>
      <c r="C19" s="31"/>
      <c r="D19" s="27" t="s">
        <v>32</v>
      </c>
      <c r="E19" s="31"/>
      <c r="F19" s="31"/>
      <c r="G19" s="31"/>
      <c r="H19" s="31"/>
      <c r="I19" s="27" t="s">
        <v>29</v>
      </c>
      <c r="J19" s="25" t="s">
        <v>1</v>
      </c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 x14ac:dyDescent="0.2">
      <c r="A20" s="31"/>
      <c r="B20" s="32"/>
      <c r="C20" s="31"/>
      <c r="D20" s="31"/>
      <c r="E20" s="25" t="s">
        <v>33</v>
      </c>
      <c r="F20" s="31"/>
      <c r="G20" s="31"/>
      <c r="H20" s="31"/>
      <c r="I20" s="27" t="s">
        <v>31</v>
      </c>
      <c r="J20" s="25" t="s">
        <v>1</v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 x14ac:dyDescent="0.2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 x14ac:dyDescent="0.2">
      <c r="A22" s="31"/>
      <c r="B22" s="32"/>
      <c r="C22" s="31"/>
      <c r="D22" s="27" t="s">
        <v>34</v>
      </c>
      <c r="E22" s="31"/>
      <c r="F22" s="31"/>
      <c r="G22" s="31"/>
      <c r="H22" s="31"/>
      <c r="I22" s="27" t="s">
        <v>29</v>
      </c>
      <c r="J22" s="25" t="s">
        <v>1</v>
      </c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 x14ac:dyDescent="0.2">
      <c r="A23" s="31"/>
      <c r="B23" s="32"/>
      <c r="C23" s="31"/>
      <c r="D23" s="31"/>
      <c r="E23" s="25" t="s">
        <v>35</v>
      </c>
      <c r="F23" s="31"/>
      <c r="G23" s="31"/>
      <c r="H23" s="31"/>
      <c r="I23" s="27" t="s">
        <v>31</v>
      </c>
      <c r="J23" s="25" t="s">
        <v>1</v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 x14ac:dyDescent="0.2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 x14ac:dyDescent="0.2">
      <c r="A25" s="31"/>
      <c r="B25" s="32"/>
      <c r="C25" s="31"/>
      <c r="D25" s="27" t="s">
        <v>37</v>
      </c>
      <c r="E25" s="31"/>
      <c r="F25" s="31"/>
      <c r="G25" s="31"/>
      <c r="H25" s="31"/>
      <c r="I25" s="27" t="s">
        <v>29</v>
      </c>
      <c r="J25" s="25" t="str">
        <f>IF('Rekapitulace stavby'!AN19="","",'Rekapitulace stavby'!AN19)</f>
        <v/>
      </c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 x14ac:dyDescent="0.2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7" t="s">
        <v>31</v>
      </c>
      <c r="J26" s="25" t="str">
        <f>IF('Rekapitulace stavby'!AN20="","",'Rekapitulace stavby'!AN20)</f>
        <v/>
      </c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 x14ac:dyDescent="0.2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 x14ac:dyDescent="0.2">
      <c r="A28" s="31"/>
      <c r="B28" s="32"/>
      <c r="C28" s="31"/>
      <c r="D28" s="27" t="s">
        <v>38</v>
      </c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71.25" customHeight="1" x14ac:dyDescent="0.2">
      <c r="A29" s="95"/>
      <c r="B29" s="96"/>
      <c r="C29" s="95"/>
      <c r="D29" s="95"/>
      <c r="E29" s="214" t="s">
        <v>39</v>
      </c>
      <c r="F29" s="214"/>
      <c r="G29" s="214"/>
      <c r="H29" s="214"/>
      <c r="I29" s="95"/>
      <c r="J29" s="95"/>
      <c r="K29" s="95"/>
      <c r="L29" s="97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</row>
    <row r="30" spans="1:31" s="2" customFormat="1" ht="6.95" customHeight="1" x14ac:dyDescent="0.2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 x14ac:dyDescent="0.2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 x14ac:dyDescent="0.2">
      <c r="A32" s="31"/>
      <c r="B32" s="32"/>
      <c r="C32" s="31"/>
      <c r="D32" s="98" t="s">
        <v>40</v>
      </c>
      <c r="E32" s="31"/>
      <c r="F32" s="31"/>
      <c r="G32" s="31"/>
      <c r="H32" s="31"/>
      <c r="I32" s="31"/>
      <c r="J32" s="70">
        <f>ROUND(J121, 2)</f>
        <v>0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 x14ac:dyDescent="0.2">
      <c r="A33" s="31"/>
      <c r="B33" s="32"/>
      <c r="C33" s="31"/>
      <c r="D33" s="65"/>
      <c r="E33" s="65"/>
      <c r="F33" s="65"/>
      <c r="G33" s="65"/>
      <c r="H33" s="65"/>
      <c r="I33" s="65"/>
      <c r="J33" s="65"/>
      <c r="K33" s="65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 x14ac:dyDescent="0.2">
      <c r="A34" s="31"/>
      <c r="B34" s="32"/>
      <c r="C34" s="31"/>
      <c r="D34" s="31"/>
      <c r="E34" s="31"/>
      <c r="F34" s="35" t="s">
        <v>42</v>
      </c>
      <c r="G34" s="31"/>
      <c r="H34" s="31"/>
      <c r="I34" s="35" t="s">
        <v>41</v>
      </c>
      <c r="J34" s="35" t="s">
        <v>43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 x14ac:dyDescent="0.2">
      <c r="A35" s="31"/>
      <c r="B35" s="32"/>
      <c r="C35" s="31"/>
      <c r="D35" s="99" t="s">
        <v>44</v>
      </c>
      <c r="E35" s="27" t="s">
        <v>45</v>
      </c>
      <c r="F35" s="100">
        <f>ROUND((SUM(BE121:BE123)),  2)</f>
        <v>0</v>
      </c>
      <c r="G35" s="31"/>
      <c r="H35" s="31"/>
      <c r="I35" s="101">
        <v>0.21</v>
      </c>
      <c r="J35" s="100">
        <f>ROUND(((SUM(BE121:BE123))*I35),  2)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 x14ac:dyDescent="0.2">
      <c r="A36" s="31"/>
      <c r="B36" s="32"/>
      <c r="C36" s="31"/>
      <c r="D36" s="31"/>
      <c r="E36" s="27" t="s">
        <v>46</v>
      </c>
      <c r="F36" s="100">
        <f>ROUND((SUM(BF121:BF123)),  2)</f>
        <v>0</v>
      </c>
      <c r="G36" s="31"/>
      <c r="H36" s="31"/>
      <c r="I36" s="101">
        <v>0.15</v>
      </c>
      <c r="J36" s="100">
        <f>ROUND(((SUM(BF121:BF123))*I36),  2)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 x14ac:dyDescent="0.2">
      <c r="A37" s="31"/>
      <c r="B37" s="32"/>
      <c r="C37" s="31"/>
      <c r="D37" s="31"/>
      <c r="E37" s="27" t="s">
        <v>47</v>
      </c>
      <c r="F37" s="100">
        <f>ROUND((SUM(BG121:BG123)),  2)</f>
        <v>0</v>
      </c>
      <c r="G37" s="31"/>
      <c r="H37" s="31"/>
      <c r="I37" s="101">
        <v>0.21</v>
      </c>
      <c r="J37" s="100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 x14ac:dyDescent="0.2">
      <c r="A38" s="31"/>
      <c r="B38" s="32"/>
      <c r="C38" s="31"/>
      <c r="D38" s="31"/>
      <c r="E38" s="27" t="s">
        <v>48</v>
      </c>
      <c r="F38" s="100">
        <f>ROUND((SUM(BH121:BH123)),  2)</f>
        <v>0</v>
      </c>
      <c r="G38" s="31"/>
      <c r="H38" s="31"/>
      <c r="I38" s="101">
        <v>0.15</v>
      </c>
      <c r="J38" s="100">
        <f>0</f>
        <v>0</v>
      </c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 x14ac:dyDescent="0.2">
      <c r="A39" s="31"/>
      <c r="B39" s="32"/>
      <c r="C39" s="31"/>
      <c r="D39" s="31"/>
      <c r="E39" s="27" t="s">
        <v>49</v>
      </c>
      <c r="F39" s="100">
        <f>ROUND((SUM(BI121:BI123)),  2)</f>
        <v>0</v>
      </c>
      <c r="G39" s="31"/>
      <c r="H39" s="31"/>
      <c r="I39" s="101">
        <v>0</v>
      </c>
      <c r="J39" s="100">
        <f>0</f>
        <v>0</v>
      </c>
      <c r="K39" s="3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 x14ac:dyDescent="0.2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 x14ac:dyDescent="0.2">
      <c r="A41" s="31"/>
      <c r="B41" s="32"/>
      <c r="C41" s="102"/>
      <c r="D41" s="103" t="s">
        <v>50</v>
      </c>
      <c r="E41" s="59"/>
      <c r="F41" s="59"/>
      <c r="G41" s="104" t="s">
        <v>51</v>
      </c>
      <c r="H41" s="105" t="s">
        <v>52</v>
      </c>
      <c r="I41" s="59"/>
      <c r="J41" s="106">
        <f>SUM(J32:J39)</f>
        <v>0</v>
      </c>
      <c r="K41" s="107"/>
      <c r="L41" s="4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 x14ac:dyDescent="0.2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41"/>
      <c r="D50" s="42" t="s">
        <v>53</v>
      </c>
      <c r="E50" s="43"/>
      <c r="F50" s="43"/>
      <c r="G50" s="42" t="s">
        <v>54</v>
      </c>
      <c r="H50" s="43"/>
      <c r="I50" s="43"/>
      <c r="J50" s="43"/>
      <c r="K50" s="43"/>
      <c r="L50" s="41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1"/>
      <c r="B61" s="32"/>
      <c r="C61" s="31"/>
      <c r="D61" s="44" t="s">
        <v>55</v>
      </c>
      <c r="E61" s="34"/>
      <c r="F61" s="108" t="s">
        <v>56</v>
      </c>
      <c r="G61" s="44" t="s">
        <v>55</v>
      </c>
      <c r="H61" s="34"/>
      <c r="I61" s="34"/>
      <c r="J61" s="109" t="s">
        <v>56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1"/>
      <c r="B65" s="32"/>
      <c r="C65" s="31"/>
      <c r="D65" s="42" t="s">
        <v>57</v>
      </c>
      <c r="E65" s="45"/>
      <c r="F65" s="45"/>
      <c r="G65" s="42" t="s">
        <v>58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1"/>
      <c r="B76" s="32"/>
      <c r="C76" s="31"/>
      <c r="D76" s="44" t="s">
        <v>55</v>
      </c>
      <c r="E76" s="34"/>
      <c r="F76" s="108" t="s">
        <v>56</v>
      </c>
      <c r="G76" s="44" t="s">
        <v>55</v>
      </c>
      <c r="H76" s="34"/>
      <c r="I76" s="34"/>
      <c r="J76" s="109" t="s">
        <v>56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 x14ac:dyDescent="0.2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 x14ac:dyDescent="0.2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 x14ac:dyDescent="0.2">
      <c r="A82" s="31"/>
      <c r="B82" s="32"/>
      <c r="C82" s="22" t="s">
        <v>109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 x14ac:dyDescent="0.2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 x14ac:dyDescent="0.2">
      <c r="A84" s="31"/>
      <c r="B84" s="32"/>
      <c r="C84" s="27" t="s">
        <v>14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16.5" customHeight="1" x14ac:dyDescent="0.2">
      <c r="A85" s="31"/>
      <c r="B85" s="32"/>
      <c r="C85" s="31"/>
      <c r="D85" s="31"/>
      <c r="E85" s="241" t="str">
        <f>E7</f>
        <v>STAVEBNÍ ÚPRAVY ZPEVNĚNÝCH PLOCH AREÁLU FBI</v>
      </c>
      <c r="F85" s="243"/>
      <c r="G85" s="243"/>
      <c r="H85" s="243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 x14ac:dyDescent="0.2">
      <c r="B86" s="21"/>
      <c r="C86" s="27" t="s">
        <v>105</v>
      </c>
      <c r="L86" s="21"/>
    </row>
    <row r="87" spans="1:31" s="2" customFormat="1" ht="16.5" customHeight="1" x14ac:dyDescent="0.2">
      <c r="A87" s="31"/>
      <c r="B87" s="32"/>
      <c r="C87" s="31"/>
      <c r="D87" s="31"/>
      <c r="E87" s="241" t="s">
        <v>106</v>
      </c>
      <c r="F87" s="242"/>
      <c r="G87" s="242"/>
      <c r="H87" s="242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 x14ac:dyDescent="0.2">
      <c r="A88" s="31"/>
      <c r="B88" s="32"/>
      <c r="C88" s="27" t="s">
        <v>107</v>
      </c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 x14ac:dyDescent="0.2">
      <c r="A89" s="31"/>
      <c r="B89" s="32"/>
      <c r="C89" s="31"/>
      <c r="D89" s="31"/>
      <c r="E89" s="232" t="str">
        <f>E11</f>
        <v>D.1.4.4 - Slaboproudá zařízení</v>
      </c>
      <c r="F89" s="242"/>
      <c r="G89" s="242"/>
      <c r="H89" s="242"/>
      <c r="I89" s="31"/>
      <c r="J89" s="31"/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 x14ac:dyDescent="0.2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 x14ac:dyDescent="0.2">
      <c r="A91" s="31"/>
      <c r="B91" s="32"/>
      <c r="C91" s="27" t="s">
        <v>20</v>
      </c>
      <c r="D91" s="31"/>
      <c r="E91" s="31"/>
      <c r="F91" s="25" t="str">
        <f>F14</f>
        <v xml:space="preserve"> </v>
      </c>
      <c r="G91" s="31"/>
      <c r="H91" s="31"/>
      <c r="I91" s="27" t="s">
        <v>22</v>
      </c>
      <c r="J91" s="54" t="str">
        <f>IF(J14="","",J14)</f>
        <v>31. 3. 2021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 x14ac:dyDescent="0.2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customHeight="1" x14ac:dyDescent="0.2">
      <c r="A93" s="31"/>
      <c r="B93" s="32"/>
      <c r="C93" s="27" t="s">
        <v>28</v>
      </c>
      <c r="D93" s="31"/>
      <c r="E93" s="31"/>
      <c r="F93" s="25" t="str">
        <f>E17</f>
        <v>VŠB-TU Ostrava</v>
      </c>
      <c r="G93" s="31"/>
      <c r="H93" s="31"/>
      <c r="I93" s="27" t="s">
        <v>34</v>
      </c>
      <c r="J93" s="29" t="str">
        <f>E23</f>
        <v>MARPO s.r.o.</v>
      </c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customHeight="1" x14ac:dyDescent="0.2">
      <c r="A94" s="31"/>
      <c r="B94" s="32"/>
      <c r="C94" s="27" t="s">
        <v>32</v>
      </c>
      <c r="D94" s="31"/>
      <c r="E94" s="31"/>
      <c r="F94" s="25" t="str">
        <f>IF(E20="","",E20)</f>
        <v>MARPO s.r.o., 28. října 66/201, Ostrava</v>
      </c>
      <c r="G94" s="31"/>
      <c r="H94" s="31"/>
      <c r="I94" s="27" t="s">
        <v>37</v>
      </c>
      <c r="J94" s="29" t="str">
        <f>E26</f>
        <v xml:space="preserve"> </v>
      </c>
      <c r="K94" s="31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 x14ac:dyDescent="0.2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 x14ac:dyDescent="0.2">
      <c r="A96" s="31"/>
      <c r="B96" s="32"/>
      <c r="C96" s="110" t="s">
        <v>110</v>
      </c>
      <c r="D96" s="102"/>
      <c r="E96" s="102"/>
      <c r="F96" s="102"/>
      <c r="G96" s="102"/>
      <c r="H96" s="102"/>
      <c r="I96" s="102"/>
      <c r="J96" s="111" t="s">
        <v>111</v>
      </c>
      <c r="K96" s="102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 x14ac:dyDescent="0.2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 x14ac:dyDescent="0.2">
      <c r="A98" s="31"/>
      <c r="B98" s="32"/>
      <c r="C98" s="112" t="s">
        <v>112</v>
      </c>
      <c r="D98" s="31"/>
      <c r="E98" s="31"/>
      <c r="F98" s="31"/>
      <c r="G98" s="31"/>
      <c r="H98" s="31"/>
      <c r="I98" s="31"/>
      <c r="J98" s="70">
        <f>J121</f>
        <v>0</v>
      </c>
      <c r="K98" s="31"/>
      <c r="L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113</v>
      </c>
    </row>
    <row r="99" spans="1:47" s="9" customFormat="1" ht="24.95" customHeight="1" x14ac:dyDescent="0.2">
      <c r="B99" s="113"/>
      <c r="D99" s="114" t="s">
        <v>693</v>
      </c>
      <c r="E99" s="115"/>
      <c r="F99" s="115"/>
      <c r="G99" s="115"/>
      <c r="H99" s="115"/>
      <c r="I99" s="115"/>
      <c r="J99" s="116">
        <f>J122</f>
        <v>0</v>
      </c>
      <c r="L99" s="113"/>
    </row>
    <row r="100" spans="1:47" s="2" customFormat="1" ht="21.75" customHeight="1" x14ac:dyDescent="0.2">
      <c r="A100" s="31"/>
      <c r="B100" s="32"/>
      <c r="C100" s="31"/>
      <c r="D100" s="31"/>
      <c r="E100" s="31"/>
      <c r="F100" s="31"/>
      <c r="G100" s="31"/>
      <c r="H100" s="31"/>
      <c r="I100" s="31"/>
      <c r="J100" s="31"/>
      <c r="K100" s="31"/>
      <c r="L100" s="4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47" s="2" customFormat="1" ht="6.95" customHeight="1" x14ac:dyDescent="0.2">
      <c r="A101" s="31"/>
      <c r="B101" s="46"/>
      <c r="C101" s="47"/>
      <c r="D101" s="47"/>
      <c r="E101" s="47"/>
      <c r="F101" s="47"/>
      <c r="G101" s="47"/>
      <c r="H101" s="47"/>
      <c r="I101" s="47"/>
      <c r="J101" s="47"/>
      <c r="K101" s="47"/>
      <c r="L101" s="4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47" s="2" customFormat="1" ht="6.95" customHeight="1" x14ac:dyDescent="0.2">
      <c r="A105" s="31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47" s="2" customFormat="1" ht="24.95" customHeight="1" x14ac:dyDescent="0.2">
      <c r="A106" s="31"/>
      <c r="B106" s="32"/>
      <c r="C106" s="22" t="s">
        <v>132</v>
      </c>
      <c r="D106" s="31"/>
      <c r="E106" s="31"/>
      <c r="F106" s="31"/>
      <c r="G106" s="31"/>
      <c r="H106" s="31"/>
      <c r="I106" s="31"/>
      <c r="J106" s="31"/>
      <c r="K106" s="31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6.95" customHeight="1" x14ac:dyDescent="0.2">
      <c r="A107" s="31"/>
      <c r="B107" s="32"/>
      <c r="C107" s="31"/>
      <c r="D107" s="31"/>
      <c r="E107" s="31"/>
      <c r="F107" s="31"/>
      <c r="G107" s="31"/>
      <c r="H107" s="31"/>
      <c r="I107" s="31"/>
      <c r="J107" s="31"/>
      <c r="K107" s="31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12" customHeight="1" x14ac:dyDescent="0.2">
      <c r="A108" s="31"/>
      <c r="B108" s="32"/>
      <c r="C108" s="27" t="s">
        <v>14</v>
      </c>
      <c r="D108" s="31"/>
      <c r="E108" s="31"/>
      <c r="F108" s="31"/>
      <c r="G108" s="31"/>
      <c r="H108" s="3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16.5" customHeight="1" x14ac:dyDescent="0.2">
      <c r="A109" s="31"/>
      <c r="B109" s="32"/>
      <c r="C109" s="31"/>
      <c r="D109" s="31"/>
      <c r="E109" s="241" t="str">
        <f>E7</f>
        <v>STAVEBNÍ ÚPRAVY ZPEVNĚNÝCH PLOCH AREÁLU FBI</v>
      </c>
      <c r="F109" s="243"/>
      <c r="G109" s="243"/>
      <c r="H109" s="243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1" customFormat="1" ht="12" customHeight="1" x14ac:dyDescent="0.2">
      <c r="B110" s="21"/>
      <c r="C110" s="27" t="s">
        <v>105</v>
      </c>
      <c r="L110" s="21"/>
    </row>
    <row r="111" spans="1:47" s="2" customFormat="1" ht="16.5" customHeight="1" x14ac:dyDescent="0.2">
      <c r="A111" s="31"/>
      <c r="B111" s="32"/>
      <c r="C111" s="31"/>
      <c r="D111" s="31"/>
      <c r="E111" s="241" t="s">
        <v>106</v>
      </c>
      <c r="F111" s="242"/>
      <c r="G111" s="242"/>
      <c r="H111" s="242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12" customHeight="1" x14ac:dyDescent="0.2">
      <c r="A112" s="31"/>
      <c r="B112" s="32"/>
      <c r="C112" s="27" t="s">
        <v>107</v>
      </c>
      <c r="D112" s="31"/>
      <c r="E112" s="31"/>
      <c r="F112" s="31"/>
      <c r="G112" s="31"/>
      <c r="H112" s="31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 x14ac:dyDescent="0.2">
      <c r="A113" s="31"/>
      <c r="B113" s="32"/>
      <c r="C113" s="31"/>
      <c r="D113" s="31"/>
      <c r="E113" s="232" t="str">
        <f>E11</f>
        <v>D.1.4.4 - Slaboproudá zařízení</v>
      </c>
      <c r="F113" s="242"/>
      <c r="G113" s="242"/>
      <c r="H113" s="242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 x14ac:dyDescent="0.2">
      <c r="A114" s="31"/>
      <c r="B114" s="32"/>
      <c r="C114" s="31"/>
      <c r="D114" s="31"/>
      <c r="E114" s="31"/>
      <c r="F114" s="31"/>
      <c r="G114" s="31"/>
      <c r="H114" s="31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 x14ac:dyDescent="0.2">
      <c r="A115" s="31"/>
      <c r="B115" s="32"/>
      <c r="C115" s="27" t="s">
        <v>20</v>
      </c>
      <c r="D115" s="31"/>
      <c r="E115" s="31"/>
      <c r="F115" s="25" t="str">
        <f>F14</f>
        <v xml:space="preserve"> </v>
      </c>
      <c r="G115" s="31"/>
      <c r="H115" s="31"/>
      <c r="I115" s="27" t="s">
        <v>22</v>
      </c>
      <c r="J115" s="54" t="str">
        <f>IF(J14="","",J14)</f>
        <v>31. 3. 2021</v>
      </c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 x14ac:dyDescent="0.2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" customHeight="1" x14ac:dyDescent="0.2">
      <c r="A117" s="31"/>
      <c r="B117" s="32"/>
      <c r="C117" s="27" t="s">
        <v>28</v>
      </c>
      <c r="D117" s="31"/>
      <c r="E117" s="31"/>
      <c r="F117" s="25" t="str">
        <f>E17</f>
        <v>VŠB-TU Ostrava</v>
      </c>
      <c r="G117" s="31"/>
      <c r="H117" s="31"/>
      <c r="I117" s="27" t="s">
        <v>34</v>
      </c>
      <c r="J117" s="29" t="str">
        <f>E23</f>
        <v>MARPO s.r.o.</v>
      </c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 x14ac:dyDescent="0.2">
      <c r="A118" s="31"/>
      <c r="B118" s="32"/>
      <c r="C118" s="27" t="s">
        <v>32</v>
      </c>
      <c r="D118" s="31"/>
      <c r="E118" s="31"/>
      <c r="F118" s="25" t="str">
        <f>IF(E20="","",E20)</f>
        <v>MARPO s.r.o., 28. října 66/201, Ostrava</v>
      </c>
      <c r="G118" s="31"/>
      <c r="H118" s="31"/>
      <c r="I118" s="27" t="s">
        <v>37</v>
      </c>
      <c r="J118" s="29" t="str">
        <f>E26</f>
        <v xml:space="preserve"> </v>
      </c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0.35" customHeight="1" x14ac:dyDescent="0.2">
      <c r="A119" s="31"/>
      <c r="B119" s="32"/>
      <c r="C119" s="31"/>
      <c r="D119" s="31"/>
      <c r="E119" s="31"/>
      <c r="F119" s="31"/>
      <c r="G119" s="31"/>
      <c r="H119" s="31"/>
      <c r="I119" s="31"/>
      <c r="J119" s="31"/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11" customFormat="1" ht="29.25" customHeight="1" x14ac:dyDescent="0.2">
      <c r="A120" s="121"/>
      <c r="B120" s="122"/>
      <c r="C120" s="123" t="s">
        <v>133</v>
      </c>
      <c r="D120" s="124" t="s">
        <v>65</v>
      </c>
      <c r="E120" s="124" t="s">
        <v>61</v>
      </c>
      <c r="F120" s="124" t="s">
        <v>62</v>
      </c>
      <c r="G120" s="124" t="s">
        <v>134</v>
      </c>
      <c r="H120" s="124" t="s">
        <v>135</v>
      </c>
      <c r="I120" s="124" t="s">
        <v>136</v>
      </c>
      <c r="J120" s="124" t="s">
        <v>111</v>
      </c>
      <c r="K120" s="125" t="s">
        <v>137</v>
      </c>
      <c r="L120" s="126"/>
      <c r="M120" s="61" t="s">
        <v>1</v>
      </c>
      <c r="N120" s="62" t="s">
        <v>44</v>
      </c>
      <c r="O120" s="62" t="s">
        <v>138</v>
      </c>
      <c r="P120" s="62" t="s">
        <v>139</v>
      </c>
      <c r="Q120" s="62" t="s">
        <v>140</v>
      </c>
      <c r="R120" s="62" t="s">
        <v>141</v>
      </c>
      <c r="S120" s="62" t="s">
        <v>142</v>
      </c>
      <c r="T120" s="63" t="s">
        <v>143</v>
      </c>
      <c r="U120" s="121"/>
      <c r="V120" s="121"/>
      <c r="W120" s="121"/>
      <c r="X120" s="121"/>
      <c r="Y120" s="121"/>
      <c r="Z120" s="121"/>
      <c r="AA120" s="121"/>
      <c r="AB120" s="121"/>
      <c r="AC120" s="121"/>
      <c r="AD120" s="121"/>
      <c r="AE120" s="121"/>
    </row>
    <row r="121" spans="1:65" s="2" customFormat="1" ht="22.9" customHeight="1" x14ac:dyDescent="0.25">
      <c r="A121" s="31"/>
      <c r="B121" s="32"/>
      <c r="C121" s="68" t="s">
        <v>144</v>
      </c>
      <c r="D121" s="31"/>
      <c r="E121" s="31"/>
      <c r="F121" s="31"/>
      <c r="G121" s="31"/>
      <c r="H121" s="31"/>
      <c r="I121" s="31"/>
      <c r="J121" s="127">
        <f>BK121</f>
        <v>0</v>
      </c>
      <c r="K121" s="31"/>
      <c r="L121" s="32"/>
      <c r="M121" s="64"/>
      <c r="N121" s="55"/>
      <c r="O121" s="65"/>
      <c r="P121" s="128">
        <f>P122</f>
        <v>0</v>
      </c>
      <c r="Q121" s="65"/>
      <c r="R121" s="128">
        <f>R122</f>
        <v>0</v>
      </c>
      <c r="S121" s="65"/>
      <c r="T121" s="129">
        <f>T122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8" t="s">
        <v>79</v>
      </c>
      <c r="AU121" s="18" t="s">
        <v>113</v>
      </c>
      <c r="BK121" s="130">
        <f>BK122</f>
        <v>0</v>
      </c>
    </row>
    <row r="122" spans="1:65" s="12" customFormat="1" ht="25.9" customHeight="1" x14ac:dyDescent="0.2">
      <c r="B122" s="131"/>
      <c r="D122" s="132" t="s">
        <v>79</v>
      </c>
      <c r="E122" s="133" t="s">
        <v>694</v>
      </c>
      <c r="F122" s="133" t="s">
        <v>695</v>
      </c>
      <c r="J122" s="134">
        <f>BK122</f>
        <v>0</v>
      </c>
      <c r="L122" s="131"/>
      <c r="M122" s="135"/>
      <c r="N122" s="136"/>
      <c r="O122" s="136"/>
      <c r="P122" s="137">
        <f>P123</f>
        <v>0</v>
      </c>
      <c r="Q122" s="136"/>
      <c r="R122" s="137">
        <f>R123</f>
        <v>0</v>
      </c>
      <c r="S122" s="136"/>
      <c r="T122" s="138">
        <f>T123</f>
        <v>0</v>
      </c>
      <c r="AR122" s="132" t="s">
        <v>154</v>
      </c>
      <c r="AT122" s="139" t="s">
        <v>79</v>
      </c>
      <c r="AU122" s="139" t="s">
        <v>80</v>
      </c>
      <c r="AY122" s="132" t="s">
        <v>147</v>
      </c>
      <c r="BK122" s="140">
        <f>BK123</f>
        <v>0</v>
      </c>
    </row>
    <row r="123" spans="1:65" s="2" customFormat="1" ht="16.5" customHeight="1" x14ac:dyDescent="0.2">
      <c r="A123" s="31"/>
      <c r="B123" s="143"/>
      <c r="C123" s="144" t="s">
        <v>87</v>
      </c>
      <c r="D123" s="144" t="s">
        <v>149</v>
      </c>
      <c r="E123" s="145" t="s">
        <v>696</v>
      </c>
      <c r="F123" s="146" t="s">
        <v>704</v>
      </c>
      <c r="G123" s="147" t="s">
        <v>444</v>
      </c>
      <c r="H123" s="148">
        <v>1</v>
      </c>
      <c r="I123" s="149"/>
      <c r="J123" s="149">
        <f>ROUND(I123*H123,2)</f>
        <v>0</v>
      </c>
      <c r="K123" s="146" t="s">
        <v>1</v>
      </c>
      <c r="L123" s="32"/>
      <c r="M123" s="199" t="s">
        <v>1</v>
      </c>
      <c r="N123" s="200" t="s">
        <v>45</v>
      </c>
      <c r="O123" s="201">
        <v>0</v>
      </c>
      <c r="P123" s="201">
        <f>O123*H123</f>
        <v>0</v>
      </c>
      <c r="Q123" s="201">
        <v>0</v>
      </c>
      <c r="R123" s="201">
        <f>Q123*H123</f>
        <v>0</v>
      </c>
      <c r="S123" s="201">
        <v>0</v>
      </c>
      <c r="T123" s="202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54" t="s">
        <v>698</v>
      </c>
      <c r="AT123" s="154" t="s">
        <v>149</v>
      </c>
      <c r="AU123" s="154" t="s">
        <v>87</v>
      </c>
      <c r="AY123" s="18" t="s">
        <v>147</v>
      </c>
      <c r="BE123" s="155">
        <f>IF(N123="základní",J123,0)</f>
        <v>0</v>
      </c>
      <c r="BF123" s="155">
        <f>IF(N123="snížená",J123,0)</f>
        <v>0</v>
      </c>
      <c r="BG123" s="155">
        <f>IF(N123="zákl. přenesená",J123,0)</f>
        <v>0</v>
      </c>
      <c r="BH123" s="155">
        <f>IF(N123="sníž. přenesená",J123,0)</f>
        <v>0</v>
      </c>
      <c r="BI123" s="155">
        <f>IF(N123="nulová",J123,0)</f>
        <v>0</v>
      </c>
      <c r="BJ123" s="18" t="s">
        <v>87</v>
      </c>
      <c r="BK123" s="155">
        <f>ROUND(I123*H123,2)</f>
        <v>0</v>
      </c>
      <c r="BL123" s="18" t="s">
        <v>698</v>
      </c>
      <c r="BM123" s="154" t="s">
        <v>705</v>
      </c>
    </row>
    <row r="124" spans="1:65" s="2" customFormat="1" ht="6.95" customHeight="1" x14ac:dyDescent="0.2">
      <c r="A124" s="31"/>
      <c r="B124" s="46"/>
      <c r="C124" s="47"/>
      <c r="D124" s="47"/>
      <c r="E124" s="47"/>
      <c r="F124" s="47"/>
      <c r="G124" s="47"/>
      <c r="H124" s="47"/>
      <c r="I124" s="47"/>
      <c r="J124" s="47"/>
      <c r="K124" s="47"/>
      <c r="L124" s="32"/>
      <c r="M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</sheetData>
  <autoFilter ref="C120:K123"/>
  <mergeCells count="11">
    <mergeCell ref="E113:H113"/>
    <mergeCell ref="E7:H7"/>
    <mergeCell ref="E9:H9"/>
    <mergeCell ref="E11:H11"/>
    <mergeCell ref="E29:H29"/>
    <mergeCell ref="E85:H85"/>
    <mergeCell ref="L2:V2"/>
    <mergeCell ref="E87:H87"/>
    <mergeCell ref="E89:H89"/>
    <mergeCell ref="E109:H109"/>
    <mergeCell ref="E111:H111"/>
  </mergeCells>
  <pageMargins left="0.39370078740157483" right="0.39370078740157483" top="0.78740157480314965" bottom="0.78740157480314965" header="0" footer="0"/>
  <pageSetup paperSize="9" scale="84" fitToHeight="100" orientation="landscape" blackAndWhite="1" r:id="rId1"/>
  <headerFooter>
    <oddFooter>&amp;LSO-01_r1&amp;CStrana &amp;P z &amp;N&amp;RD.1.4.4   SPZ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D.1.1 - Architektonicko-s...</vt:lpstr>
      <vt:lpstr>D.1.4.2 - Odvodnění</vt:lpstr>
      <vt:lpstr>D.1.4.3 - Silnoproudá ele...</vt:lpstr>
      <vt:lpstr>D.1.4.4 - Slaboproudá zař...</vt:lpstr>
      <vt:lpstr>'D.1.1 - Architektonicko-s...'!Názvy_tisku</vt:lpstr>
      <vt:lpstr>'D.1.4.2 - Odvodnění'!Názvy_tisku</vt:lpstr>
      <vt:lpstr>'D.1.4.3 - Silnoproudá ele...'!Názvy_tisku</vt:lpstr>
      <vt:lpstr>'D.1.4.4 - Slaboproudá zař...'!Názvy_tisku</vt:lpstr>
      <vt:lpstr>'Rekapitulace stavby'!Názvy_tisku</vt:lpstr>
      <vt:lpstr>'D.1.1 - Architektonicko-s...'!Oblast_tisku</vt:lpstr>
      <vt:lpstr>'D.1.4.2 - Odvodnění'!Oblast_tisku</vt:lpstr>
      <vt:lpstr>'D.1.4.3 - Silnoproudá ele...'!Oblast_tisku</vt:lpstr>
      <vt:lpstr>'D.1.4.4 - Slaboproudá zař...'!Oblast_tisku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DESKTOP-4EPUNVH\Moje</dc:creator>
  <cp:lastModifiedBy>Uživatel systému Windows</cp:lastModifiedBy>
  <cp:lastPrinted>2021-04-12T08:15:46Z</cp:lastPrinted>
  <dcterms:created xsi:type="dcterms:W3CDTF">2021-04-02T15:49:30Z</dcterms:created>
  <dcterms:modified xsi:type="dcterms:W3CDTF">2021-04-14T05:44:55Z</dcterms:modified>
</cp:coreProperties>
</file>