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370"/>
  </bookViews>
  <sheets>
    <sheet name="Krycí list" sheetId="1" r:id="rId1"/>
    <sheet name="Rekapitulace" sheetId="2" r:id="rId2"/>
    <sheet name="Položky" sheetId="3" r:id="rId3"/>
  </sheets>
  <definedNames>
    <definedName name="_BPK1">Položky!#REF!</definedName>
    <definedName name="_BPK2">Položky!#REF!</definedName>
    <definedName name="_BPK3">Položky!#REF!</definedName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Rekapitulace!$G$12</definedName>
    <definedName name="Dodavka0">Položky!#REF!</definedName>
    <definedName name="Excel_BuiltIn_Print_Area" localSheetId="2">Položky!$A$1:$G$66</definedName>
    <definedName name="HSV">Rekapitulace!$E$12</definedName>
    <definedName name="HSV0">Položky!#REF!</definedName>
    <definedName name="HZS">Rekapitulace!$I$12</definedName>
    <definedName name="HZS0">Položky!#REF!</definedName>
    <definedName name="JKSO">'Krycí list'!$G$2</definedName>
    <definedName name="MJ">'Krycí list'!$G$5</definedName>
    <definedName name="Mont">Rekapitulace!$H$12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Položky!$A$1:$G$202</definedName>
    <definedName name="_xlnm.Print_Area" localSheetId="1">Rekapitulace!$A$1:$I$25</definedName>
    <definedName name="PocetMJ">'Krycí list'!$G$6</definedName>
    <definedName name="Poznamka">'Krycí list'!$B$37</definedName>
    <definedName name="Projektant">'Krycí list'!$C$8</definedName>
    <definedName name="PSV">Rekapitulace!$F$12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>0</definedName>
    <definedName name="solver_num" localSheetId="2">0</definedName>
    <definedName name="solver_opt" localSheetId="2">Položky!#REF!</definedName>
    <definedName name="solver_typ" localSheetId="2">1</definedName>
    <definedName name="solver_val" localSheetId="2">0</definedName>
    <definedName name="Typ">Položky!#REF!</definedName>
    <definedName name="VRN">Rekapitulace!$H$25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</workbook>
</file>

<file path=xl/calcChain.xml><?xml version="1.0" encoding="utf-8"?>
<calcChain xmlns="http://schemas.openxmlformats.org/spreadsheetml/2006/main">
  <c r="BE28" i="3"/>
  <c r="BD28"/>
  <c r="BC28"/>
  <c r="BB28"/>
  <c r="BA28"/>
  <c r="C28"/>
  <c r="A8" i="2" s="1"/>
  <c r="G27" i="3"/>
  <c r="G25"/>
  <c r="G23"/>
  <c r="G21"/>
  <c r="G73"/>
  <c r="BE72"/>
  <c r="BD72"/>
  <c r="BC72"/>
  <c r="BB72"/>
  <c r="G72"/>
  <c r="BA72"/>
  <c r="G74"/>
  <c r="BA74" s="1"/>
  <c r="BB74"/>
  <c r="BC74"/>
  <c r="BD74"/>
  <c r="BE74"/>
  <c r="G75"/>
  <c r="BE100"/>
  <c r="BD100"/>
  <c r="BC100"/>
  <c r="BB100"/>
  <c r="G100"/>
  <c r="BA100" s="1"/>
  <c r="BE98"/>
  <c r="BD98"/>
  <c r="BC98"/>
  <c r="BB98"/>
  <c r="G98"/>
  <c r="BA98" s="1"/>
  <c r="G93"/>
  <c r="G18"/>
  <c r="G17"/>
  <c r="G16"/>
  <c r="BE15"/>
  <c r="BD15"/>
  <c r="BC15"/>
  <c r="BB15"/>
  <c r="G15"/>
  <c r="BA15" s="1"/>
  <c r="G14"/>
  <c r="BE13"/>
  <c r="BD13"/>
  <c r="BC13"/>
  <c r="BB13"/>
  <c r="G13"/>
  <c r="BA13"/>
  <c r="G12"/>
  <c r="C19"/>
  <c r="A7" i="2" s="1"/>
  <c r="BE11" i="3"/>
  <c r="BD11"/>
  <c r="BC11"/>
  <c r="BB11"/>
  <c r="G11"/>
  <c r="BA11" s="1"/>
  <c r="BE10"/>
  <c r="BE19" s="1"/>
  <c r="BD10"/>
  <c r="BD19" s="1"/>
  <c r="BC10"/>
  <c r="BC19" s="1"/>
  <c r="BB10"/>
  <c r="G10"/>
  <c r="BA10" s="1"/>
  <c r="G9"/>
  <c r="G8"/>
  <c r="G76"/>
  <c r="G111"/>
  <c r="G86"/>
  <c r="G84"/>
  <c r="G90"/>
  <c r="G83"/>
  <c r="BE79"/>
  <c r="BD79"/>
  <c r="BC79"/>
  <c r="BB79"/>
  <c r="G79"/>
  <c r="BA79" s="1"/>
  <c r="G68"/>
  <c r="G187"/>
  <c r="G186"/>
  <c r="G185"/>
  <c r="G184"/>
  <c r="G183"/>
  <c r="G182"/>
  <c r="G181"/>
  <c r="G180"/>
  <c r="G179"/>
  <c r="G178"/>
  <c r="G177"/>
  <c r="G176"/>
  <c r="G175"/>
  <c r="G174"/>
  <c r="G173"/>
  <c r="G172"/>
  <c r="G171"/>
  <c r="G167"/>
  <c r="G165"/>
  <c r="G163"/>
  <c r="G161"/>
  <c r="G159"/>
  <c r="G157"/>
  <c r="G155"/>
  <c r="G153"/>
  <c r="G151"/>
  <c r="BE147"/>
  <c r="BD147"/>
  <c r="BC147"/>
  <c r="BB147"/>
  <c r="G147"/>
  <c r="BA147" s="1"/>
  <c r="BE145"/>
  <c r="BD145"/>
  <c r="BC145"/>
  <c r="BB145"/>
  <c r="G145"/>
  <c r="BA145" s="1"/>
  <c r="BE143"/>
  <c r="BD143"/>
  <c r="BC143"/>
  <c r="BB143"/>
  <c r="G143"/>
  <c r="BA143"/>
  <c r="BE141"/>
  <c r="BD141"/>
  <c r="BC141"/>
  <c r="BB141"/>
  <c r="G141"/>
  <c r="BA141" s="1"/>
  <c r="G137"/>
  <c r="G135"/>
  <c r="G133"/>
  <c r="G131"/>
  <c r="G129"/>
  <c r="G127"/>
  <c r="G125"/>
  <c r="G123"/>
  <c r="G121"/>
  <c r="G119"/>
  <c r="G117"/>
  <c r="G115"/>
  <c r="G64"/>
  <c r="G62"/>
  <c r="G104"/>
  <c r="G102"/>
  <c r="G60"/>
  <c r="G58"/>
  <c r="G42"/>
  <c r="G55"/>
  <c r="G53"/>
  <c r="G51"/>
  <c r="BF51"/>
  <c r="BE51"/>
  <c r="BD51"/>
  <c r="BC51"/>
  <c r="BB51"/>
  <c r="G49"/>
  <c r="BF49"/>
  <c r="BE49"/>
  <c r="BD49"/>
  <c r="BC49"/>
  <c r="BB49"/>
  <c r="G47"/>
  <c r="BF47"/>
  <c r="BE47"/>
  <c r="BD47"/>
  <c r="BC47"/>
  <c r="BB47"/>
  <c r="G45"/>
  <c r="BF45"/>
  <c r="BE45"/>
  <c r="BD45"/>
  <c r="BC45"/>
  <c r="BB45"/>
  <c r="G36"/>
  <c r="G38"/>
  <c r="G30"/>
  <c r="BF30"/>
  <c r="BE30"/>
  <c r="BD30"/>
  <c r="BC30"/>
  <c r="BB30"/>
  <c r="C2" i="1"/>
  <c r="D2"/>
  <c r="G7"/>
  <c r="C9"/>
  <c r="D15"/>
  <c r="D16"/>
  <c r="D17"/>
  <c r="C18"/>
  <c r="D18"/>
  <c r="D19"/>
  <c r="D20"/>
  <c r="D21"/>
  <c r="C31"/>
  <c r="C33"/>
  <c r="F33" s="1"/>
  <c r="C3" i="3"/>
  <c r="F3"/>
  <c r="C4"/>
  <c r="G32"/>
  <c r="G34"/>
  <c r="G40"/>
  <c r="G43"/>
  <c r="BA43" s="1"/>
  <c r="BA66" s="1"/>
  <c r="BB43"/>
  <c r="BB66" s="1"/>
  <c r="BC43"/>
  <c r="BD43"/>
  <c r="BE43"/>
  <c r="G44"/>
  <c r="G46"/>
  <c r="BA48"/>
  <c r="BB48"/>
  <c r="BC48"/>
  <c r="BD48"/>
  <c r="BE48"/>
  <c r="BE66"/>
  <c r="C66"/>
  <c r="A9" i="2" s="1"/>
  <c r="G70" i="3"/>
  <c r="BA70" s="1"/>
  <c r="BB70"/>
  <c r="BC70"/>
  <c r="BD70"/>
  <c r="BE70"/>
  <c r="G71"/>
  <c r="G77"/>
  <c r="BA77" s="1"/>
  <c r="BB77"/>
  <c r="BC77"/>
  <c r="BD77"/>
  <c r="BE77"/>
  <c r="G78"/>
  <c r="BA78" s="1"/>
  <c r="BB78"/>
  <c r="BC78"/>
  <c r="BD78"/>
  <c r="BE78"/>
  <c r="G80"/>
  <c r="G81"/>
  <c r="G82"/>
  <c r="G88"/>
  <c r="G92"/>
  <c r="BA92" s="1"/>
  <c r="BB92"/>
  <c r="BC92"/>
  <c r="BD92"/>
  <c r="BE92"/>
  <c r="G96"/>
  <c r="BA96" s="1"/>
  <c r="BB96"/>
  <c r="BC96"/>
  <c r="BD96"/>
  <c r="BE96"/>
  <c r="G97"/>
  <c r="G106"/>
  <c r="G107"/>
  <c r="G108"/>
  <c r="BA108" s="1"/>
  <c r="BB108"/>
  <c r="BC108"/>
  <c r="BD108"/>
  <c r="BE108"/>
  <c r="G109"/>
  <c r="G110"/>
  <c r="BA110" s="1"/>
  <c r="BB110"/>
  <c r="BC110"/>
  <c r="BD110"/>
  <c r="BE110"/>
  <c r="G113"/>
  <c r="G139"/>
  <c r="BA139" s="1"/>
  <c r="BB139"/>
  <c r="BC139"/>
  <c r="BD139"/>
  <c r="BE139"/>
  <c r="G149"/>
  <c r="G169"/>
  <c r="G170"/>
  <c r="C188"/>
  <c r="A10" i="2" s="1"/>
  <c r="G190" i="3"/>
  <c r="G192"/>
  <c r="G194"/>
  <c r="G196"/>
  <c r="G198"/>
  <c r="BA198" s="1"/>
  <c r="BB198"/>
  <c r="BC198"/>
  <c r="BC202" s="1"/>
  <c r="BD198"/>
  <c r="BE198"/>
  <c r="G199"/>
  <c r="G200"/>
  <c r="BA200" s="1"/>
  <c r="BB200"/>
  <c r="BC200"/>
  <c r="BD200"/>
  <c r="BE200"/>
  <c r="G201"/>
  <c r="C202"/>
  <c r="A11" i="2" s="1"/>
  <c r="C1"/>
  <c r="C2"/>
  <c r="F12"/>
  <c r="C16" i="1" s="1"/>
  <c r="G12" i="2"/>
  <c r="H12"/>
  <c r="C17" i="1" s="1"/>
  <c r="I12" i="2"/>
  <c r="C21" i="1" s="1"/>
  <c r="BD202" i="3"/>
  <c r="BE202" l="1"/>
  <c r="G66"/>
  <c r="E9" i="2" s="1"/>
  <c r="BD188" i="3"/>
  <c r="BA19"/>
  <c r="G28"/>
  <c r="E8" i="2" s="1"/>
  <c r="BB19" i="3"/>
  <c r="G202"/>
  <c r="E11" i="2" s="1"/>
  <c r="BE188" i="3"/>
  <c r="BD66"/>
  <c r="G19"/>
  <c r="E7" i="2" s="1"/>
  <c r="BB188" i="3"/>
  <c r="BC188"/>
  <c r="BB202"/>
  <c r="BC66"/>
  <c r="BA202"/>
  <c r="BA188"/>
  <c r="G188"/>
  <c r="E10" i="2" s="1"/>
  <c r="E12" s="1"/>
  <c r="G24" l="1"/>
  <c r="I24" s="1"/>
  <c r="G21"/>
  <c r="I21" s="1"/>
  <c r="G19" i="1" s="1"/>
  <c r="G22" i="2"/>
  <c r="I22" s="1"/>
  <c r="G20" i="1" s="1"/>
  <c r="C15"/>
  <c r="C19" s="1"/>
  <c r="C22" s="1"/>
  <c r="G20" i="2"/>
  <c r="I20" s="1"/>
  <c r="G18" i="1" s="1"/>
  <c r="G23" i="2"/>
  <c r="I23" s="1"/>
  <c r="G21" i="1" s="1"/>
  <c r="G18" i="2"/>
  <c r="I18" s="1"/>
  <c r="G16" i="1" s="1"/>
  <c r="G17" i="2"/>
  <c r="I17" s="1"/>
  <c r="G19"/>
  <c r="I19" s="1"/>
  <c r="G17" i="1" s="1"/>
  <c r="H25" i="2" l="1"/>
  <c r="G23" i="1" s="1"/>
  <c r="C23" s="1"/>
  <c r="F30" s="1"/>
  <c r="G15"/>
  <c r="G22" l="1"/>
  <c r="F31"/>
  <c r="F34" s="1"/>
</calcChain>
</file>

<file path=xl/sharedStrings.xml><?xml version="1.0" encoding="utf-8"?>
<sst xmlns="http://schemas.openxmlformats.org/spreadsheetml/2006/main" count="518" uniqueCount="350">
  <si>
    <t>POLOŽKOVÝ ROZPOČET</t>
  </si>
  <si>
    <t>Rozpočet</t>
  </si>
  <si>
    <t xml:space="preserve">JKSO </t>
  </si>
  <si>
    <t>Objekt</t>
  </si>
  <si>
    <t>Název objektu</t>
  </si>
  <si>
    <t xml:space="preserve">SKP 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</si>
  <si>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</si>
  <si>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</si>
  <si>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</si>
  <si>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</si>
  <si>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</si>
  <si>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</si>
  <si>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</si>
  <si>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</si>
  <si>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</si>
  <si>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</si>
  <si>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</si>
  <si>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</si>
  <si>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</si>
  <si>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</si>
  <si>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</si>
  <si>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</si>
  <si>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</si>
  <si>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</si>
  <si>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</si>
  <si>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</si>
  <si>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</si>
  <si>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</si>
  <si>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</si>
  <si>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</si>
  <si>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</si>
  <si>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</si>
  <si>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</si>
  <si>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</si>
  <si>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</si>
  <si>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</si>
  <si>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</si>
  <si>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 Ing. Pavla Miklová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</si>
  <si>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</si>
  <si>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</si>
  <si>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</si>
  <si>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</si>
  <si>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</si>
  <si>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</si>
  <si>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</si>
  <si>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</si>
  <si>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</si>
  <si>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</si>
  <si>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 xml:space="preserve"> 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</si>
  <si>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</si>
  <si>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</si>
  <si>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</si>
  <si>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</si>
  <si>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</si>
  <si>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</si>
  <si>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</si>
  <si>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</si>
  <si>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</si>
  <si>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111_1</t>
  </si>
  <si>
    <t>111_2</t>
  </si>
  <si>
    <t>111_3</t>
  </si>
  <si>
    <t>CELKEM  OBJEKT</t>
  </si>
  <si>
    <t>VEDLEJŠÍ ROZPOČTOVÉ  NÁKLADY</t>
  </si>
  <si>
    <t>Název VRN</t>
  </si>
  <si>
    <t>Kč</t>
  </si>
  <si>
    <t>%</t>
  </si>
  <si>
    <t>Základna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</si>
  <si>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</si>
  <si>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</si>
  <si>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</si>
  <si>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</si>
  <si>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</si>
  <si>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</si>
  <si>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</si>
  <si>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</si>
  <si>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CELKEM VRN</t>
  </si>
  <si>
    <t>Položkový rozpočet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</si>
  <si>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</si>
  <si>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</si>
  <si>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</si>
  <si>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</si>
  <si>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</si>
  <si>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</si>
  <si>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</si>
  <si>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</si>
  <si>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</si>
  <si>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Nakládání výkopku do 100m3 hor. 1-4</t>
  </si>
  <si>
    <t>m3</t>
  </si>
  <si>
    <t>Vodorovné přemístění výkopku do 10km</t>
  </si>
  <si>
    <t>Úprava pláně se zhutněním</t>
  </si>
  <si>
    <t>m2</t>
  </si>
  <si>
    <t>Plošná úprava terénu při nerovnostech od 15 do 20cm</t>
  </si>
  <si>
    <t>Nakládání výkopku do 100m3 hor. 5-7</t>
  </si>
  <si>
    <t>ks</t>
  </si>
  <si>
    <t>R položka</t>
  </si>
  <si>
    <t>Celkem za</t>
  </si>
  <si>
    <t>kus</t>
  </si>
  <si>
    <t>Hloubení jamek pro vysazování rostlin bez výměny půdy v rovině do 0,05m3</t>
  </si>
  <si>
    <t>Výsadba dřeviny s balem do 200mm v rovině</t>
  </si>
  <si>
    <t>Výsadba dřeviny s balem do 400mm v rovině</t>
  </si>
  <si>
    <t>Výsadba trvalek hrnkovaných</t>
  </si>
  <si>
    <t>t</t>
  </si>
  <si>
    <t>Pěstební substrát</t>
  </si>
  <si>
    <t>Hnojivo Silvamix (pro stromy, keře)</t>
  </si>
  <si>
    <t>kg</t>
  </si>
  <si>
    <t>Kůly ke stromům, dl. 3m</t>
  </si>
  <si>
    <t>Úvazek bavlněný ke stromům</t>
  </si>
  <si>
    <t>m</t>
  </si>
  <si>
    <t>Půlená příčka ke zpevnění kůlů a úvazků</t>
  </si>
  <si>
    <t>Rostlinný materiál:</t>
  </si>
  <si>
    <t>Keř vřesovištní/ Rhododendron Baden Baden</t>
  </si>
  <si>
    <t>velikost 20-30cm</t>
  </si>
  <si>
    <t>stromy a soliterní keře</t>
  </si>
  <si>
    <t>Zalití rostlin vodou plochy do 20 m2 20x</t>
  </si>
  <si>
    <t>Zalití rostlin vodou plochy nad 20m2 20x</t>
  </si>
  <si>
    <t>167101101</t>
  </si>
  <si>
    <t>162701105</t>
  </si>
  <si>
    <t>181101102</t>
  </si>
  <si>
    <t>182001121</t>
  </si>
  <si>
    <t>167101151</t>
  </si>
  <si>
    <t>X</t>
  </si>
  <si>
    <t>materiál na modelace terénu</t>
  </si>
  <si>
    <t>modelace terénu</t>
  </si>
  <si>
    <t>zelené plochy v atriu  celoplošně</t>
  </si>
  <si>
    <t>pod plochu štěrkových záhonů, včetně dodávky materiálu</t>
  </si>
  <si>
    <t>Příprava ploch, založení trávníku:</t>
  </si>
  <si>
    <t>184802111</t>
  </si>
  <si>
    <t>Chemické odplevelení půdy před založením kultury přes 20m2 v rovině</t>
  </si>
  <si>
    <t>zelené plochy v atriu celoplošně</t>
  </si>
  <si>
    <t>184911311</t>
  </si>
  <si>
    <t xml:space="preserve">Položení mulčovací textílie </t>
  </si>
  <si>
    <t>181351005</t>
  </si>
  <si>
    <t xml:space="preserve">Rozprostření ornice do 30cm do 100m2 </t>
  </si>
  <si>
    <t>modelace terénu od 0 do 60cm výšky</t>
  </si>
  <si>
    <t>183403114</t>
  </si>
  <si>
    <t>Obdělání půdy kultivátorováním, rovině, 2x</t>
  </si>
  <si>
    <t>travnatá plocha v atriu 2x80=160</t>
  </si>
  <si>
    <t>183403111</t>
  </si>
  <si>
    <t>Obdělání půdy nakopáním v rovině, 2x</t>
  </si>
  <si>
    <t>183403153</t>
  </si>
  <si>
    <t>Obdělání půdy hrabáním v rovině 2x</t>
  </si>
  <si>
    <t>183403161</t>
  </si>
  <si>
    <t>Obdělání půdy válením v rovině 2x</t>
  </si>
  <si>
    <t>181451131</t>
  </si>
  <si>
    <t>Založení trávníku výsevem parkového v rovině</t>
  </si>
  <si>
    <t>185802113</t>
  </si>
  <si>
    <t>Hnojení umělým hnojivem naširoko v rovině nebo do svahu 1:5</t>
  </si>
  <si>
    <t>hřištní travní směs-3kg/100m2, zahrnuje 1. pokos</t>
  </si>
  <si>
    <t>hnojení granutátem,3x80/100=2,4/1000=0,0024t</t>
  </si>
  <si>
    <t>štěrkový záhon-165m2, záhony s mulč.s.-545m2</t>
  </si>
  <si>
    <t>183205112</t>
  </si>
  <si>
    <t>Založení záhonu pro výsadbu rostlin,zem.tř.3</t>
  </si>
  <si>
    <t>Totální herbicid</t>
  </si>
  <si>
    <t>l</t>
  </si>
  <si>
    <t>postřik 6 litrů/ha, 6x790/10000=0,474</t>
  </si>
  <si>
    <t>Zemina na modelace terénu</t>
  </si>
  <si>
    <t>dovoz ornice ze zdrojů investora</t>
  </si>
  <si>
    <t>Štěrk na mulčování štěrkových záhonů 8/16</t>
  </si>
  <si>
    <t>drcené kamenivo ve vrstvě 10cm</t>
  </si>
  <si>
    <t>Mulčovací substrát</t>
  </si>
  <si>
    <t>fermentovaná kůra smrková</t>
  </si>
  <si>
    <t>Osivo travní směsi</t>
  </si>
  <si>
    <t>hřištní travní směs-3kg/100m2</t>
  </si>
  <si>
    <t>Hnojivo dusíkaté</t>
  </si>
  <si>
    <t>NPK, 3kg/100m2</t>
  </si>
  <si>
    <t>Výsadba rostlin:</t>
  </si>
  <si>
    <t>Strom listnatý/ Gleditsia triacantos  Sunburst</t>
  </si>
  <si>
    <t>Soliterní keř listnatý/ Acer palmatum Sangokaku</t>
  </si>
  <si>
    <t>velikost 125-150cm</t>
  </si>
  <si>
    <t>Soliterní keř listnatý/ Acer palmatum Atropurpureum</t>
  </si>
  <si>
    <t>ApA</t>
  </si>
  <si>
    <t>Soliterní keř listnatý/ Acer palmatum Orange Dream</t>
  </si>
  <si>
    <t>ApOD</t>
  </si>
  <si>
    <t>Soliterní keř listnatý/ Cornus controversa Variegata</t>
  </si>
  <si>
    <t>Soliterní keř listnatý/ Magnolia loebneri Leonard Messel</t>
  </si>
  <si>
    <t>MlM</t>
  </si>
  <si>
    <t>Soliterní keř listnatý/ Sambucus nigra Linearis</t>
  </si>
  <si>
    <t>SnL</t>
  </si>
  <si>
    <t>velikost 80-100cm</t>
  </si>
  <si>
    <t>velikost 100-125cm</t>
  </si>
  <si>
    <t>Soliterní keř jehličnatý/ Picea pungens Glauca Globosa</t>
  </si>
  <si>
    <t>PpGG</t>
  </si>
  <si>
    <t>Soliterní keř jehličnatý/ Taxus baccata Dovastoniana</t>
  </si>
  <si>
    <t>Soliterní keř jehličnatý/ Taxus baccata Fastigiata Robusta</t>
  </si>
  <si>
    <t>TbFR</t>
  </si>
  <si>
    <t>Keř vřesovištní/ Rhododendron Grandiflora</t>
  </si>
  <si>
    <t>velikost 100-125cm,1 nový a dva kusy budou přesazené</t>
  </si>
  <si>
    <t>Rgr</t>
  </si>
  <si>
    <t>Keř vřesovištní/ Azalea coccinea</t>
  </si>
  <si>
    <t>velikost 60-80cm</t>
  </si>
  <si>
    <t>Ac</t>
  </si>
  <si>
    <t>Keř vřesovištní/ Pieris japonica Carnaval</t>
  </si>
  <si>
    <t>velikost 40-60cm</t>
  </si>
  <si>
    <t>PjC</t>
  </si>
  <si>
    <t>velikost 20-40cm</t>
  </si>
  <si>
    <t>RBB</t>
  </si>
  <si>
    <t>RL</t>
  </si>
  <si>
    <t>RDA</t>
  </si>
  <si>
    <t>Keř vřesovištní/ Rhododendron Levandula</t>
  </si>
  <si>
    <t>Keř vřesovištní/ Rhododendron Dora Amateis</t>
  </si>
  <si>
    <t>Keř vřesovištní/ Rhododendron Nova Zembla</t>
  </si>
  <si>
    <t>Keř vřesovištní/ Rhododendron Cunnigham Whitte</t>
  </si>
  <si>
    <t>Standardní listnatý keř/ Spiraea japonica Golden Princess</t>
  </si>
  <si>
    <t>SjGP</t>
  </si>
  <si>
    <t>RCW</t>
  </si>
  <si>
    <t>WMB</t>
  </si>
  <si>
    <t>Standardní listnatý keř/ Weigelia Minor Black</t>
  </si>
  <si>
    <t>VpPS</t>
  </si>
  <si>
    <t>Standardní listnatý keř/ Viburnum plicatum Pink Sensation</t>
  </si>
  <si>
    <t>PDG</t>
  </si>
  <si>
    <t>Standardní listnatý keř/ Physocarpus opulifolius Darts Gold</t>
  </si>
  <si>
    <t>HmBH</t>
  </si>
  <si>
    <t>Standardní listnatý keř/ Hydrangea macrophylla Blue Heaven</t>
  </si>
  <si>
    <t>Hc</t>
  </si>
  <si>
    <t>Standardní listnatý keř/ Hypericum calycinum</t>
  </si>
  <si>
    <t>Standardní listnatý keř/ Hydrangea paniculata Sundae Fraise</t>
  </si>
  <si>
    <t>HpSF</t>
  </si>
  <si>
    <t>Bambus/ Fargesia murieliae Chinese Walls</t>
  </si>
  <si>
    <t>Bambus/ Fargesia murieliae Jumbo</t>
  </si>
  <si>
    <t>FmW</t>
  </si>
  <si>
    <t>FmJ</t>
  </si>
  <si>
    <t>Popínavé keře/ Wistaria flotibunda Multijuga</t>
  </si>
  <si>
    <t>Wf</t>
  </si>
  <si>
    <t>Trvalka/ Miscanthus sinensis Cabaret</t>
  </si>
  <si>
    <t>MsF</t>
  </si>
  <si>
    <t>Trvalka/ Pachysandra terminalis Green Carpet</t>
  </si>
  <si>
    <t>PtGC</t>
  </si>
  <si>
    <t>Trvalka/ Perovskia Blue Spire</t>
  </si>
  <si>
    <t>Trvalka/ Brunnera macrophylla</t>
  </si>
  <si>
    <t>Pa</t>
  </si>
  <si>
    <t>Bm</t>
  </si>
  <si>
    <t>Trvalka/ Panicum virgatum Strictum</t>
  </si>
  <si>
    <t>PvS</t>
  </si>
  <si>
    <t>Trvalka/ Actaea simlex Brunette</t>
  </si>
  <si>
    <t>AsB</t>
  </si>
  <si>
    <t>Trvalka/ Lavandula angustifolia Hidcote</t>
  </si>
  <si>
    <t>Rho</t>
  </si>
  <si>
    <t>La</t>
  </si>
  <si>
    <t>Trvalka/ Dianthus plumarius</t>
  </si>
  <si>
    <t>Dp</t>
  </si>
  <si>
    <t>Ah</t>
  </si>
  <si>
    <t>Trvalka/ Anemone hupehensis Andrea Atkinson</t>
  </si>
  <si>
    <t>Trvalka/ Hemerocalis Stella de Oro</t>
  </si>
  <si>
    <t>Hh</t>
  </si>
  <si>
    <t>Trvalka/ Bergenia cordifolia Eroica</t>
  </si>
  <si>
    <t>Bc</t>
  </si>
  <si>
    <t>Trvalka/ Phlox subulata</t>
  </si>
  <si>
    <t>Ps</t>
  </si>
  <si>
    <t>Trvalka/ Rudbekia Tomato Soup</t>
  </si>
  <si>
    <t>RTS</t>
  </si>
  <si>
    <t>Trvalka/ Astilbe sinensis</t>
  </si>
  <si>
    <t>Ach</t>
  </si>
  <si>
    <t>Trvalka/ Carex Ice Dance</t>
  </si>
  <si>
    <t>CID</t>
  </si>
  <si>
    <t>Hm</t>
  </si>
  <si>
    <t>Trvalka/ Hakonechloa macra</t>
  </si>
  <si>
    <t>Rs</t>
  </si>
  <si>
    <t>Trvalka/ Rodgersia sambucifolia</t>
  </si>
  <si>
    <t>Trvalka/ Pennisetum alopecuroides</t>
  </si>
  <si>
    <t>Tp</t>
  </si>
  <si>
    <t>Trvalka/ Thymus praecox</t>
  </si>
  <si>
    <t>183101221</t>
  </si>
  <si>
    <t>Jamky pro výsadbu rostlin s 50% vým.p. do 1m3</t>
  </si>
  <si>
    <t>strom</t>
  </si>
  <si>
    <t>183101215</t>
  </si>
  <si>
    <t>keře standartní a vřesovištní -85 kusů</t>
  </si>
  <si>
    <t>183101113</t>
  </si>
  <si>
    <t>Výsadba dřeviny s balem do 600mm v rovině</t>
  </si>
  <si>
    <t>184102111</t>
  </si>
  <si>
    <t>184102113</t>
  </si>
  <si>
    <t>184102115</t>
  </si>
  <si>
    <t>Gleditsia triacantos Sunburst</t>
  </si>
  <si>
    <t>Ukotvení kmene dřeviny třemi kůly o délce do 3m</t>
  </si>
  <si>
    <t>183211322</t>
  </si>
  <si>
    <t>185802114</t>
  </si>
  <si>
    <t>Zhotovení obalu kmene z rákosové rohože</t>
  </si>
  <si>
    <t>Mulčování vysázených rostlin při tl. Mulče do100mm</t>
  </si>
  <si>
    <t>mulčování kůrovým substrátem</t>
  </si>
  <si>
    <t>mulčování štěrkem</t>
  </si>
  <si>
    <t>Jamky pro výsadbu rostlin s výměnou půdy na 50% v rovině do 0,4m3</t>
  </si>
  <si>
    <t xml:space="preserve">Hnojení umělým hnojivem k jednotlivým rostlinám v rovině </t>
  </si>
  <si>
    <t>Specifikace:</t>
  </si>
  <si>
    <t>k soliterním keřům 0,03kg, ke stromům 0,2kg, st.keř 0,01kg</t>
  </si>
  <si>
    <t>Stromy/0,3m2, sol.keře/0,06m3 s dovozem</t>
  </si>
  <si>
    <t>Rákosová rohož</t>
  </si>
  <si>
    <t>standartní a vřesovištní keře, trvalky 710m2</t>
  </si>
  <si>
    <t>184801131</t>
  </si>
  <si>
    <t>Ošetření rosltin ve skupinách 8x</t>
  </si>
  <si>
    <t>1.rok 2x, 2. a 3.rok 3x, 710x8=5680</t>
  </si>
  <si>
    <t>184801121</t>
  </si>
  <si>
    <t>Ošetření vysázených rostlin soliterních 8x</t>
  </si>
  <si>
    <t>20litrů/m2, - 1. rok 8x, 2.-3. rok 6x</t>
  </si>
  <si>
    <t>60litrů/soliterní keř a strom listnatý-1.rok 8x, 2.-3.rok 6x</t>
  </si>
  <si>
    <t>soliterní keře a vřesovištní -6 kusů, 2kusy přesázení</t>
  </si>
  <si>
    <t>184502111</t>
  </si>
  <si>
    <t>Vyzvednutí dřeviny k přesázení s balem do 40cm</t>
  </si>
  <si>
    <t>Asanační zásahy do porostu:</t>
  </si>
  <si>
    <t>112151353</t>
  </si>
  <si>
    <t>Kácení stromu s postupným spouštěním koruny do 40cm</t>
  </si>
  <si>
    <t>111212211</t>
  </si>
  <si>
    <t>185804311</t>
  </si>
  <si>
    <t>Odstranění nevhodných dřevin do výšky 1 m s odstraněním pařezů</t>
  </si>
  <si>
    <t>111212351</t>
  </si>
  <si>
    <t>Odstranění nevhodných dřevin přes  1 m výšky s odstraněním pařezů</t>
  </si>
  <si>
    <t>Následná péče po dobu 3 let:</t>
  </si>
  <si>
    <t>185804312</t>
  </si>
  <si>
    <t>162201406</t>
  </si>
  <si>
    <t>Vodorovné přemístění větví stromů jehličnatých do pr.km.50cm na 1km</t>
  </si>
  <si>
    <t>162301742</t>
  </si>
  <si>
    <t>162201416</t>
  </si>
  <si>
    <t>Vodorovné přemístění kmenů stromů jehličnatých do pr.km.50cm na 1km</t>
  </si>
  <si>
    <t>Příplatek k vodor. př.větví jehl.stromů do 50cm 4km</t>
  </si>
  <si>
    <t>Příplatek k vodor. př.kmenů jehl.stromů do 50cm 4km</t>
  </si>
  <si>
    <t>162301762</t>
  </si>
  <si>
    <t>162201422</t>
  </si>
  <si>
    <t>Vodorovné přemístění pařezů stromů do pr.km.50cm na 1km</t>
  </si>
  <si>
    <t>162301772</t>
  </si>
  <si>
    <t>Příplatek k vodor. př. Pařezů stromů do 50cm 4km</t>
  </si>
  <si>
    <t>162301501</t>
  </si>
  <si>
    <t>Vodorvné přemístění smýcených křovin do 5km</t>
  </si>
  <si>
    <t>Uložení dřevního odpadu na skládku</t>
  </si>
  <si>
    <t>STAVEBNÍ ÚPRAVY ZPEVNĚNÝCH PLOCH AREÁLU FBI</t>
  </si>
  <si>
    <t>SO 03</t>
  </si>
  <si>
    <t>SADOVÉ ÚPRAVY- ATRIUM</t>
  </si>
  <si>
    <t>7/2020</t>
  </si>
  <si>
    <t>ÚRS CÚ 2020</t>
  </si>
  <si>
    <t>111_4</t>
  </si>
  <si>
    <t>řez poškozených a odkvetlých větví a výhonů,odplevelení, ošetření proti chorobám, 1/rok doplnění mulče, případné  hnojení</t>
  </si>
  <si>
    <t>Řez poškozených větví a větví vrůstajících do koruny, odplevelení s nakypřením, ošetření proti chorobám, 1/rok kontrola a oprava nebo odstranění kotvících a ochranných prvků, případné hnojení</t>
  </si>
  <si>
    <t>1. rok 2x, 2. a 3.rok 3x, 23x8=184</t>
  </si>
  <si>
    <t>velikost 16-18cm, výška kmene 250cm</t>
  </si>
  <si>
    <t>Hydrogel jemný s aplikací</t>
  </si>
  <si>
    <t>strom list./800g, sol.keř/400g, keř/20-30g, trvalka/15g</t>
  </si>
  <si>
    <t>Rašelinový susbstrát</t>
  </si>
  <si>
    <t>Trvalkový substrát</t>
  </si>
  <si>
    <t>trvalky/0,0017m3 s dovozem</t>
  </si>
  <si>
    <t>183101213</t>
  </si>
  <si>
    <t>Hloubení jamek pro vysazování rostlin s výměnou půdy na 50% v rovině do 0,05m3</t>
  </si>
  <si>
    <t>vřesovištní/0,02-0,06m3 s dovozem</t>
  </si>
  <si>
    <t>Ochrana stromů během stavby:</t>
  </si>
  <si>
    <t>184818232</t>
  </si>
  <si>
    <t>Ochrana stromu bedněním-průměru kmene do 50cm včetně odstranění</t>
  </si>
  <si>
    <t>Ochrana do výšky 200cm</t>
  </si>
  <si>
    <t>184818233</t>
  </si>
  <si>
    <t>Ochrana stromu bedněním-průměru kmene do 70cm včetně odstranění</t>
  </si>
  <si>
    <t xml:space="preserve">Uložení odpadu na skládku včetně odvozu </t>
  </si>
  <si>
    <t>odpad po odstranění bednění</t>
  </si>
  <si>
    <t>Doplňkové a přidružené práce</t>
  </si>
  <si>
    <t>hod.</t>
  </si>
  <si>
    <t>111_5</t>
  </si>
</sst>
</file>

<file path=xl/styles.xml><?xml version="1.0" encoding="utf-8"?>
<styleSheet xmlns="http://schemas.openxmlformats.org/spreadsheetml/2006/main">
  <numFmts count="5">
    <numFmt numFmtId="164" formatCode="dd/mm/yy"/>
    <numFmt numFmtId="165" formatCode="0.0"/>
    <numFmt numFmtId="166" formatCode="#,##0&quot; Kč&quot;"/>
    <numFmt numFmtId="167" formatCode="#,##0.0000"/>
    <numFmt numFmtId="168" formatCode="#,##0.000"/>
  </numFmts>
  <fonts count="25">
    <font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color indexed="16"/>
      <name val="Arial CE"/>
      <family val="2"/>
      <charset val="238"/>
    </font>
    <font>
      <b/>
      <i/>
      <sz val="10"/>
      <name val="Arial CE"/>
      <family val="2"/>
      <charset val="238"/>
    </font>
    <font>
      <sz val="10"/>
      <color indexed="53"/>
      <name val="Arial CE"/>
      <family val="2"/>
      <charset val="238"/>
    </font>
    <font>
      <sz val="8"/>
      <name val="Arial"/>
      <family val="2"/>
      <charset val="238"/>
    </font>
    <font>
      <sz val="10"/>
      <name val="Arial CE"/>
      <family val="2"/>
      <charset val="238"/>
    </font>
    <font>
      <sz val="8"/>
      <color indexed="25"/>
      <name val="Arial CE"/>
      <family val="2"/>
      <charset val="238"/>
    </font>
    <font>
      <sz val="8"/>
      <name val="Arial CE"/>
      <charset val="238"/>
    </font>
    <font>
      <sz val="8"/>
      <color indexed="9"/>
      <name val="Arial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8"/>
      <name val="Arial"/>
      <family val="2"/>
      <charset val="1"/>
    </font>
    <font>
      <sz val="8"/>
      <color indexed="55"/>
      <name val="Arial CE"/>
      <family val="2"/>
      <charset val="238"/>
    </font>
    <font>
      <sz val="8"/>
      <color indexed="20"/>
      <name val="Arial"/>
      <family val="2"/>
      <charset val="1"/>
    </font>
    <font>
      <sz val="8"/>
      <color indexed="2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9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/>
      <top style="double">
        <color indexed="8"/>
      </top>
      <bottom/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 style="double">
        <color indexed="8"/>
      </right>
      <top style="double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double">
        <color indexed="8"/>
      </right>
      <top style="hair">
        <color indexed="8"/>
      </top>
      <bottom style="double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15" fillId="0" borderId="0"/>
    <xf numFmtId="0" fontId="20" fillId="0" borderId="0"/>
  </cellStyleXfs>
  <cellXfs count="229">
    <xf numFmtId="0" fontId="0" fillId="0" borderId="0" xfId="0"/>
    <xf numFmtId="0" fontId="2" fillId="2" borderId="1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left"/>
    </xf>
    <xf numFmtId="0" fontId="3" fillId="0" borderId="4" xfId="0" applyFont="1" applyBorder="1"/>
    <xf numFmtId="49" fontId="3" fillId="0" borderId="5" xfId="0" applyNumberFormat="1" applyFont="1" applyBorder="1" applyAlignment="1">
      <alignment horizontal="left"/>
    </xf>
    <xf numFmtId="0" fontId="0" fillId="0" borderId="6" xfId="0" applyFont="1" applyBorder="1"/>
    <xf numFmtId="0" fontId="3" fillId="0" borderId="7" xfId="0" applyFont="1" applyBorder="1"/>
    <xf numFmtId="0" fontId="3" fillId="0" borderId="8" xfId="0" applyFont="1" applyBorder="1"/>
    <xf numFmtId="0" fontId="3" fillId="0" borderId="9" xfId="0" applyFont="1" applyBorder="1"/>
    <xf numFmtId="0" fontId="3" fillId="0" borderId="10" xfId="0" applyFont="1" applyBorder="1" applyAlignment="1">
      <alignment horizontal="left"/>
    </xf>
    <xf numFmtId="0" fontId="2" fillId="0" borderId="6" xfId="0" applyFont="1" applyBorder="1"/>
    <xf numFmtId="49" fontId="3" fillId="0" borderId="10" xfId="0" applyNumberFormat="1" applyFont="1" applyBorder="1" applyAlignment="1">
      <alignment horizontal="left"/>
    </xf>
    <xf numFmtId="49" fontId="2" fillId="2" borderId="6" xfId="0" applyNumberFormat="1" applyFont="1" applyFill="1" applyBorder="1"/>
    <xf numFmtId="49" fontId="0" fillId="2" borderId="7" xfId="0" applyNumberFormat="1" applyFont="1" applyFill="1" applyBorder="1"/>
    <xf numFmtId="0" fontId="3" fillId="0" borderId="9" xfId="0" applyFont="1" applyFill="1" applyBorder="1"/>
    <xf numFmtId="3" fontId="3" fillId="0" borderId="10" xfId="0" applyNumberFormat="1" applyFont="1" applyBorder="1" applyAlignment="1">
      <alignment horizontal="left"/>
    </xf>
    <xf numFmtId="0" fontId="0" fillId="0" borderId="0" xfId="0" applyFill="1"/>
    <xf numFmtId="49" fontId="2" fillId="2" borderId="11" xfId="0" applyNumberFormat="1" applyFont="1" applyFill="1" applyBorder="1"/>
    <xf numFmtId="49" fontId="0" fillId="2" borderId="12" xfId="0" applyNumberFormat="1" applyFont="1" applyFill="1" applyBorder="1"/>
    <xf numFmtId="49" fontId="3" fillId="0" borderId="9" xfId="0" applyNumberFormat="1" applyFont="1" applyBorder="1" applyAlignment="1">
      <alignment horizontal="left"/>
    </xf>
    <xf numFmtId="0" fontId="3" fillId="0" borderId="13" xfId="0" applyFont="1" applyBorder="1"/>
    <xf numFmtId="0" fontId="3" fillId="0" borderId="9" xfId="0" applyNumberFormat="1" applyFont="1" applyBorder="1"/>
    <xf numFmtId="0" fontId="3" fillId="0" borderId="14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3" fillId="0" borderId="14" xfId="0" applyFont="1" applyBorder="1" applyAlignment="1">
      <alignment horizontal="left"/>
    </xf>
    <xf numFmtId="0" fontId="0" fillId="0" borderId="0" xfId="0" applyBorder="1"/>
    <xf numFmtId="0" fontId="3" fillId="0" borderId="9" xfId="0" applyFont="1" applyFill="1" applyBorder="1" applyAlignment="1"/>
    <xf numFmtId="0" fontId="3" fillId="0" borderId="14" xfId="0" applyFont="1" applyFill="1" applyBorder="1" applyAlignment="1"/>
    <xf numFmtId="0" fontId="0" fillId="0" borderId="0" xfId="0" applyFont="1" applyFill="1" applyBorder="1" applyAlignment="1">
      <alignment wrapText="1"/>
    </xf>
    <xf numFmtId="0" fontId="3" fillId="0" borderId="9" xfId="0" applyFont="1" applyBorder="1" applyAlignment="1"/>
    <xf numFmtId="0" fontId="3" fillId="0" borderId="14" xfId="0" applyFont="1" applyBorder="1" applyAlignment="1"/>
    <xf numFmtId="3" fontId="0" fillId="0" borderId="0" xfId="0" applyNumberFormat="1"/>
    <xf numFmtId="0" fontId="3" fillId="0" borderId="6" xfId="0" applyFont="1" applyBorder="1"/>
    <xf numFmtId="0" fontId="3" fillId="0" borderId="4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0" fontId="2" fillId="2" borderId="16" xfId="0" applyFont="1" applyFill="1" applyBorder="1" applyAlignment="1">
      <alignment horizontal="left"/>
    </xf>
    <xf numFmtId="0" fontId="0" fillId="2" borderId="17" xfId="0" applyFill="1" applyBorder="1" applyAlignment="1">
      <alignment horizontal="left"/>
    </xf>
    <xf numFmtId="0" fontId="0" fillId="2" borderId="18" xfId="0" applyFill="1" applyBorder="1" applyAlignment="1">
      <alignment horizontal="center"/>
    </xf>
    <xf numFmtId="0" fontId="2" fillId="2" borderId="18" xfId="0" applyFont="1" applyFill="1" applyBorder="1" applyAlignment="1">
      <alignment horizontal="center"/>
    </xf>
    <xf numFmtId="0" fontId="0" fillId="0" borderId="19" xfId="0" applyBorder="1"/>
    <xf numFmtId="0" fontId="0" fillId="0" borderId="20" xfId="0" applyFont="1" applyBorder="1"/>
    <xf numFmtId="3" fontId="0" fillId="0" borderId="5" xfId="0" applyNumberFormat="1" applyBorder="1"/>
    <xf numFmtId="0" fontId="0" fillId="0" borderId="1" xfId="0" applyBorder="1"/>
    <xf numFmtId="3" fontId="0" fillId="0" borderId="3" xfId="0" applyNumberFormat="1" applyBorder="1"/>
    <xf numFmtId="0" fontId="0" fillId="0" borderId="2" xfId="0" applyBorder="1"/>
    <xf numFmtId="0" fontId="0" fillId="0" borderId="6" xfId="0" applyBorder="1"/>
    <xf numFmtId="3" fontId="0" fillId="0" borderId="8" xfId="0" applyNumberFormat="1" applyBorder="1"/>
    <xf numFmtId="0" fontId="0" fillId="0" borderId="7" xfId="0" applyBorder="1"/>
    <xf numFmtId="0" fontId="0" fillId="0" borderId="21" xfId="0" applyFont="1" applyBorder="1"/>
    <xf numFmtId="0" fontId="0" fillId="0" borderId="20" xfId="0" applyFont="1" applyBorder="1" applyAlignment="1">
      <alignment shrinkToFit="1"/>
    </xf>
    <xf numFmtId="0" fontId="0" fillId="0" borderId="22" xfId="0" applyFont="1" applyBorder="1"/>
    <xf numFmtId="0" fontId="0" fillId="0" borderId="11" xfId="0" applyFont="1" applyBorder="1"/>
    <xf numFmtId="3" fontId="0" fillId="0" borderId="23" xfId="0" applyNumberFormat="1" applyBorder="1"/>
    <xf numFmtId="0" fontId="0" fillId="0" borderId="24" xfId="0" applyFont="1" applyBorder="1"/>
    <xf numFmtId="3" fontId="0" fillId="0" borderId="25" xfId="0" applyNumberFormat="1" applyBorder="1"/>
    <xf numFmtId="0" fontId="0" fillId="0" borderId="26" xfId="0" applyBorder="1"/>
    <xf numFmtId="0" fontId="2" fillId="2" borderId="1" xfId="0" applyFont="1" applyFill="1" applyBorder="1"/>
    <xf numFmtId="0" fontId="2" fillId="2" borderId="3" xfId="0" applyFont="1" applyFill="1" applyBorder="1"/>
    <xf numFmtId="0" fontId="2" fillId="2" borderId="2" xfId="0" applyFont="1" applyFill="1" applyBorder="1"/>
    <xf numFmtId="0" fontId="2" fillId="2" borderId="27" xfId="0" applyFont="1" applyFill="1" applyBorder="1"/>
    <xf numFmtId="0" fontId="2" fillId="2" borderId="28" xfId="0" applyFont="1" applyFill="1" applyBorder="1"/>
    <xf numFmtId="0" fontId="0" fillId="0" borderId="12" xfId="0" applyBorder="1"/>
    <xf numFmtId="0" fontId="0" fillId="0" borderId="29" xfId="0" applyFont="1" applyBorder="1"/>
    <xf numFmtId="0" fontId="0" fillId="0" borderId="30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0" xfId="0" applyFont="1" applyFill="1" applyBorder="1"/>
    <xf numFmtId="0" fontId="0" fillId="0" borderId="31" xfId="0" applyBorder="1"/>
    <xf numFmtId="0" fontId="0" fillId="0" borderId="32" xfId="0" applyBorder="1"/>
    <xf numFmtId="0" fontId="0" fillId="0" borderId="33" xfId="0" applyFont="1" applyBorder="1"/>
    <xf numFmtId="0" fontId="0" fillId="0" borderId="34" xfId="0" applyBorder="1"/>
    <xf numFmtId="165" fontId="0" fillId="0" borderId="35" xfId="0" applyNumberFormat="1" applyBorder="1" applyAlignment="1">
      <alignment horizontal="right"/>
    </xf>
    <xf numFmtId="0" fontId="0" fillId="0" borderId="35" xfId="0" applyBorder="1"/>
    <xf numFmtId="0" fontId="0" fillId="0" borderId="8" xfId="0" applyBorder="1"/>
    <xf numFmtId="165" fontId="0" fillId="0" borderId="7" xfId="0" applyNumberFormat="1" applyBorder="1" applyAlignment="1">
      <alignment horizontal="right"/>
    </xf>
    <xf numFmtId="0" fontId="5" fillId="2" borderId="24" xfId="0" applyFont="1" applyFill="1" applyBorder="1"/>
    <xf numFmtId="0" fontId="5" fillId="2" borderId="25" xfId="0" applyFont="1" applyFill="1" applyBorder="1"/>
    <xf numFmtId="0" fontId="5" fillId="2" borderId="26" xfId="0" applyFont="1" applyFill="1" applyBorder="1"/>
    <xf numFmtId="0" fontId="5" fillId="0" borderId="0" xfId="0" applyFont="1"/>
    <xf numFmtId="0" fontId="0" fillId="0" borderId="0" xfId="0" applyFont="1" applyAlignment="1"/>
    <xf numFmtId="0" fontId="0" fillId="0" borderId="0" xfId="0" applyAlignment="1">
      <alignment vertical="top" wrapText="1"/>
    </xf>
    <xf numFmtId="0" fontId="2" fillId="0" borderId="36" xfId="1" applyFont="1" applyBorder="1" applyAlignment="1">
      <alignment wrapText="1"/>
    </xf>
    <xf numFmtId="0" fontId="0" fillId="0" borderId="37" xfId="1" applyFont="1" applyBorder="1"/>
    <xf numFmtId="0" fontId="0" fillId="0" borderId="36" xfId="0" applyNumberFormat="1" applyBorder="1" applyAlignment="1">
      <alignment horizontal="left"/>
    </xf>
    <xf numFmtId="49" fontId="2" fillId="2" borderId="16" xfId="0" applyNumberFormat="1" applyFont="1" applyFill="1" applyBorder="1" applyAlignment="1">
      <alignment horizontal="center"/>
    </xf>
    <xf numFmtId="0" fontId="2" fillId="2" borderId="17" xfId="0" applyFont="1" applyFill="1" applyBorder="1" applyAlignment="1">
      <alignment horizontal="center"/>
    </xf>
    <xf numFmtId="0" fontId="2" fillId="2" borderId="38" xfId="0" applyFont="1" applyFill="1" applyBorder="1" applyAlignment="1">
      <alignment horizontal="center"/>
    </xf>
    <xf numFmtId="0" fontId="2" fillId="2" borderId="39" xfId="0" applyFont="1" applyFill="1" applyBorder="1" applyAlignment="1">
      <alignment horizontal="center"/>
    </xf>
    <xf numFmtId="0" fontId="2" fillId="2" borderId="40" xfId="0" applyFont="1" applyFill="1" applyBorder="1" applyAlignment="1">
      <alignment horizontal="center"/>
    </xf>
    <xf numFmtId="3" fontId="0" fillId="0" borderId="12" xfId="0" applyNumberFormat="1" applyFont="1" applyBorder="1"/>
    <xf numFmtId="3" fontId="0" fillId="0" borderId="41" xfId="0" applyNumberFormat="1" applyFont="1" applyBorder="1"/>
    <xf numFmtId="3" fontId="0" fillId="0" borderId="42" xfId="0" applyNumberFormat="1" applyFont="1" applyBorder="1"/>
    <xf numFmtId="0" fontId="2" fillId="2" borderId="16" xfId="0" applyFont="1" applyFill="1" applyBorder="1"/>
    <xf numFmtId="0" fontId="2" fillId="2" borderId="17" xfId="0" applyFont="1" applyFill="1" applyBorder="1"/>
    <xf numFmtId="3" fontId="2" fillId="2" borderId="18" xfId="0" applyNumberFormat="1" applyFont="1" applyFill="1" applyBorder="1"/>
    <xf numFmtId="3" fontId="2" fillId="2" borderId="38" xfId="0" applyNumberFormat="1" applyFont="1" applyFill="1" applyBorder="1"/>
    <xf numFmtId="3" fontId="2" fillId="2" borderId="39" xfId="0" applyNumberFormat="1" applyFont="1" applyFill="1" applyBorder="1"/>
    <xf numFmtId="3" fontId="2" fillId="2" borderId="40" xfId="0" applyNumberFormat="1" applyFont="1" applyFill="1" applyBorder="1"/>
    <xf numFmtId="0" fontId="2" fillId="0" borderId="0" xfId="0" applyFont="1"/>
    <xf numFmtId="0" fontId="0" fillId="2" borderId="28" xfId="0" applyFill="1" applyBorder="1"/>
    <xf numFmtId="0" fontId="2" fillId="2" borderId="4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0" fontId="2" fillId="2" borderId="2" xfId="0" applyFont="1" applyFill="1" applyBorder="1" applyAlignment="1">
      <alignment horizontal="center"/>
    </xf>
    <xf numFmtId="4" fontId="4" fillId="2" borderId="3" xfId="0" applyNumberFormat="1" applyFont="1" applyFill="1" applyBorder="1" applyAlignment="1">
      <alignment horizontal="right"/>
    </xf>
    <xf numFmtId="4" fontId="4" fillId="2" borderId="28" xfId="0" applyNumberFormat="1" applyFont="1" applyFill="1" applyBorder="1" applyAlignment="1">
      <alignment horizontal="right"/>
    </xf>
    <xf numFmtId="0" fontId="0" fillId="0" borderId="15" xfId="0" applyFont="1" applyBorder="1"/>
    <xf numFmtId="3" fontId="0" fillId="0" borderId="21" xfId="0" applyNumberFormat="1" applyFont="1" applyBorder="1" applyAlignment="1">
      <alignment horizontal="right"/>
    </xf>
    <xf numFmtId="165" fontId="0" fillId="0" borderId="9" xfId="0" applyNumberFormat="1" applyFont="1" applyBorder="1" applyAlignment="1">
      <alignment horizontal="right"/>
    </xf>
    <xf numFmtId="3" fontId="0" fillId="0" borderId="31" xfId="0" applyNumberFormat="1" applyFont="1" applyBorder="1" applyAlignment="1">
      <alignment horizontal="right"/>
    </xf>
    <xf numFmtId="4" fontId="0" fillId="0" borderId="20" xfId="0" applyNumberFormat="1" applyFont="1" applyBorder="1" applyAlignment="1">
      <alignment horizontal="right"/>
    </xf>
    <xf numFmtId="3" fontId="0" fillId="0" borderId="15" xfId="0" applyNumberFormat="1" applyFont="1" applyBorder="1" applyAlignment="1">
      <alignment horizontal="right"/>
    </xf>
    <xf numFmtId="0" fontId="0" fillId="2" borderId="24" xfId="0" applyFill="1" applyBorder="1"/>
    <xf numFmtId="0" fontId="2" fillId="2" borderId="25" xfId="0" applyFont="1" applyFill="1" applyBorder="1"/>
    <xf numFmtId="0" fontId="0" fillId="2" borderId="25" xfId="0" applyFill="1" applyBorder="1"/>
    <xf numFmtId="4" fontId="0" fillId="2" borderId="44" xfId="0" applyNumberFormat="1" applyFill="1" applyBorder="1"/>
    <xf numFmtId="4" fontId="0" fillId="2" borderId="24" xfId="0" applyNumberFormat="1" applyFill="1" applyBorder="1"/>
    <xf numFmtId="4" fontId="0" fillId="2" borderId="25" xfId="0" applyNumberFormat="1" applyFill="1" applyBorder="1"/>
    <xf numFmtId="3" fontId="3" fillId="0" borderId="0" xfId="0" applyNumberFormat="1" applyFont="1"/>
    <xf numFmtId="4" fontId="3" fillId="0" borderId="0" xfId="0" applyNumberFormat="1" applyFont="1"/>
    <xf numFmtId="4" fontId="0" fillId="0" borderId="0" xfId="0" applyNumberFormat="1"/>
    <xf numFmtId="49" fontId="3" fillId="0" borderId="0" xfId="0" applyNumberFormat="1" applyFont="1" applyBorder="1"/>
    <xf numFmtId="0" fontId="15" fillId="0" borderId="0" xfId="1"/>
    <xf numFmtId="0" fontId="15" fillId="0" borderId="0" xfId="1" applyAlignment="1">
      <alignment horizontal="right"/>
    </xf>
    <xf numFmtId="0" fontId="8" fillId="0" borderId="0" xfId="1" applyFont="1" applyAlignment="1">
      <alignment horizontal="center"/>
    </xf>
    <xf numFmtId="0" fontId="9" fillId="0" borderId="0" xfId="1" applyFont="1" applyAlignment="1">
      <alignment horizontal="center"/>
    </xf>
    <xf numFmtId="0" fontId="9" fillId="0" borderId="0" xfId="1" applyFont="1" applyAlignment="1">
      <alignment horizontal="right"/>
    </xf>
    <xf numFmtId="0" fontId="15" fillId="0" borderId="36" xfId="1" applyBorder="1"/>
    <xf numFmtId="0" fontId="3" fillId="0" borderId="37" xfId="1" applyFont="1" applyBorder="1" applyAlignment="1">
      <alignment horizontal="right"/>
    </xf>
    <xf numFmtId="0" fontId="15" fillId="0" borderId="36" xfId="1" applyBorder="1" applyAlignment="1">
      <alignment horizontal="left"/>
    </xf>
    <xf numFmtId="0" fontId="3" fillId="0" borderId="0" xfId="1" applyFont="1"/>
    <xf numFmtId="0" fontId="0" fillId="0" borderId="0" xfId="1" applyFont="1"/>
    <xf numFmtId="0" fontId="15" fillId="0" borderId="0" xfId="1" applyAlignment="1"/>
    <xf numFmtId="49" fontId="3" fillId="2" borderId="9" xfId="1" applyNumberFormat="1" applyFont="1" applyFill="1" applyBorder="1"/>
    <xf numFmtId="0" fontId="3" fillId="2" borderId="7" xfId="1" applyFont="1" applyFill="1" applyBorder="1" applyAlignment="1">
      <alignment horizontal="center"/>
    </xf>
    <xf numFmtId="0" fontId="3" fillId="2" borderId="7" xfId="1" applyNumberFormat="1" applyFont="1" applyFill="1" applyBorder="1" applyAlignment="1">
      <alignment horizontal="center"/>
    </xf>
    <xf numFmtId="0" fontId="3" fillId="2" borderId="9" xfId="1" applyFont="1" applyFill="1" applyBorder="1" applyAlignment="1">
      <alignment horizontal="center"/>
    </xf>
    <xf numFmtId="0" fontId="2" fillId="0" borderId="41" xfId="1" applyFont="1" applyBorder="1" applyAlignment="1">
      <alignment horizontal="center"/>
    </xf>
    <xf numFmtId="49" fontId="2" fillId="0" borderId="41" xfId="1" applyNumberFormat="1" applyFont="1" applyBorder="1" applyAlignment="1">
      <alignment horizontal="left"/>
    </xf>
    <xf numFmtId="0" fontId="2" fillId="0" borderId="41" xfId="1" applyFont="1" applyBorder="1"/>
    <xf numFmtId="0" fontId="15" fillId="0" borderId="41" xfId="1" applyBorder="1" applyAlignment="1">
      <alignment horizontal="center"/>
    </xf>
    <xf numFmtId="0" fontId="15" fillId="0" borderId="41" xfId="1" applyNumberFormat="1" applyBorder="1" applyAlignment="1">
      <alignment horizontal="right"/>
    </xf>
    <xf numFmtId="0" fontId="15" fillId="0" borderId="41" xfId="1" applyNumberFormat="1" applyBorder="1"/>
    <xf numFmtId="0" fontId="15" fillId="0" borderId="0" xfId="1" applyNumberFormat="1"/>
    <xf numFmtId="0" fontId="10" fillId="0" borderId="0" xfId="1" applyFont="1"/>
    <xf numFmtId="0" fontId="0" fillId="0" borderId="41" xfId="1" applyFont="1" applyBorder="1" applyAlignment="1">
      <alignment horizontal="center"/>
    </xf>
    <xf numFmtId="49" fontId="6" fillId="0" borderId="41" xfId="1" applyNumberFormat="1" applyFont="1" applyBorder="1" applyAlignment="1">
      <alignment horizontal="left"/>
    </xf>
    <xf numFmtId="0" fontId="6" fillId="0" borderId="41" xfId="1" applyFont="1" applyBorder="1"/>
    <xf numFmtId="0" fontId="6" fillId="0" borderId="41" xfId="1" applyFont="1" applyBorder="1" applyAlignment="1">
      <alignment horizontal="center"/>
    </xf>
    <xf numFmtId="2" fontId="6" fillId="0" borderId="41" xfId="1" applyNumberFormat="1" applyFont="1" applyBorder="1" applyAlignment="1">
      <alignment horizontal="right"/>
    </xf>
    <xf numFmtId="4" fontId="6" fillId="0" borderId="41" xfId="1" applyNumberFormat="1" applyFont="1" applyBorder="1"/>
    <xf numFmtId="0" fontId="11" fillId="0" borderId="41" xfId="1" applyFont="1" applyBorder="1"/>
    <xf numFmtId="0" fontId="0" fillId="0" borderId="41" xfId="1" applyFont="1" applyBorder="1" applyAlignment="1">
      <alignment horizontal="center" vertical="top"/>
    </xf>
    <xf numFmtId="49" fontId="6" fillId="0" borderId="41" xfId="1" applyNumberFormat="1" applyFont="1" applyBorder="1" applyAlignment="1">
      <alignment horizontal="left" vertical="top"/>
    </xf>
    <xf numFmtId="0" fontId="6" fillId="0" borderId="41" xfId="1" applyFont="1" applyBorder="1" applyAlignment="1">
      <alignment wrapText="1"/>
    </xf>
    <xf numFmtId="49" fontId="6" fillId="0" borderId="41" xfId="1" applyNumberFormat="1" applyFont="1" applyBorder="1" applyAlignment="1">
      <alignment horizontal="center" shrinkToFit="1"/>
    </xf>
    <xf numFmtId="4" fontId="6" fillId="0" borderId="41" xfId="1" applyNumberFormat="1" applyFont="1" applyBorder="1" applyAlignment="1">
      <alignment horizontal="right"/>
    </xf>
    <xf numFmtId="0" fontId="15" fillId="2" borderId="4" xfId="1" applyFill="1" applyBorder="1" applyAlignment="1">
      <alignment horizontal="center"/>
    </xf>
    <xf numFmtId="49" fontId="12" fillId="2" borderId="4" xfId="1" applyNumberFormat="1" applyFont="1" applyFill="1" applyBorder="1" applyAlignment="1">
      <alignment horizontal="left"/>
    </xf>
    <xf numFmtId="0" fontId="12" fillId="2" borderId="4" xfId="1" applyFont="1" applyFill="1" applyBorder="1"/>
    <xf numFmtId="4" fontId="15" fillId="2" borderId="4" xfId="1" applyNumberFormat="1" applyFill="1" applyBorder="1" applyAlignment="1">
      <alignment horizontal="right"/>
    </xf>
    <xf numFmtId="4" fontId="2" fillId="2" borderId="4" xfId="1" applyNumberFormat="1" applyFont="1" applyFill="1" applyBorder="1"/>
    <xf numFmtId="3" fontId="15" fillId="0" borderId="0" xfId="1" applyNumberFormat="1"/>
    <xf numFmtId="0" fontId="11" fillId="0" borderId="41" xfId="1" applyFont="1" applyBorder="1" applyAlignment="1">
      <alignment wrapText="1"/>
    </xf>
    <xf numFmtId="0" fontId="13" fillId="0" borderId="0" xfId="1" applyFont="1"/>
    <xf numFmtId="0" fontId="6" fillId="0" borderId="0" xfId="1" applyFont="1"/>
    <xf numFmtId="167" fontId="6" fillId="0" borderId="41" xfId="1" applyNumberFormat="1" applyFont="1" applyBorder="1" applyAlignment="1">
      <alignment horizontal="right"/>
    </xf>
    <xf numFmtId="168" fontId="6" fillId="0" borderId="41" xfId="1" applyNumberFormat="1" applyFont="1" applyBorder="1" applyAlignment="1">
      <alignment horizontal="right"/>
    </xf>
    <xf numFmtId="0" fontId="14" fillId="0" borderId="12" xfId="0" applyFont="1" applyBorder="1" applyAlignment="1">
      <alignment wrapText="1"/>
    </xf>
    <xf numFmtId="0" fontId="6" fillId="0" borderId="12" xfId="1" applyFont="1" applyBorder="1" applyAlignment="1">
      <alignment horizontal="center"/>
    </xf>
    <xf numFmtId="4" fontId="6" fillId="0" borderId="29" xfId="1" applyNumberFormat="1" applyFont="1" applyBorder="1"/>
    <xf numFmtId="4" fontId="6" fillId="0" borderId="0" xfId="1" applyNumberFormat="1" applyFont="1" applyBorder="1"/>
    <xf numFmtId="0" fontId="16" fillId="0" borderId="41" xfId="1" applyFont="1" applyBorder="1" applyAlignment="1">
      <alignment wrapText="1"/>
    </xf>
    <xf numFmtId="0" fontId="15" fillId="0" borderId="29" xfId="1" applyBorder="1"/>
    <xf numFmtId="0" fontId="17" fillId="0" borderId="41" xfId="1" applyFont="1" applyBorder="1" applyAlignment="1">
      <alignment wrapText="1"/>
    </xf>
    <xf numFmtId="0" fontId="15" fillId="0" borderId="41" xfId="1" applyFont="1" applyBorder="1" applyAlignment="1">
      <alignment horizontal="center" vertical="top"/>
    </xf>
    <xf numFmtId="4" fontId="15" fillId="0" borderId="0" xfId="1" applyNumberFormat="1"/>
    <xf numFmtId="49" fontId="17" fillId="0" borderId="41" xfId="1" applyNumberFormat="1" applyFont="1" applyBorder="1" applyAlignment="1">
      <alignment horizontal="left"/>
    </xf>
    <xf numFmtId="0" fontId="17" fillId="0" borderId="41" xfId="1" applyFont="1" applyBorder="1"/>
    <xf numFmtId="0" fontId="17" fillId="0" borderId="41" xfId="1" applyFont="1" applyBorder="1" applyAlignment="1">
      <alignment horizontal="center"/>
    </xf>
    <xf numFmtId="0" fontId="17" fillId="0" borderId="41" xfId="1" applyNumberFormat="1" applyFont="1" applyBorder="1" applyAlignment="1">
      <alignment horizontal="right"/>
    </xf>
    <xf numFmtId="0" fontId="17" fillId="0" borderId="41" xfId="1" applyNumberFormat="1" applyFont="1" applyBorder="1"/>
    <xf numFmtId="0" fontId="17" fillId="0" borderId="0" xfId="1" applyNumberFormat="1" applyFont="1"/>
    <xf numFmtId="0" fontId="17" fillId="0" borderId="0" xfId="1" applyFont="1"/>
    <xf numFmtId="0" fontId="18" fillId="0" borderId="0" xfId="1" applyFont="1"/>
    <xf numFmtId="2" fontId="17" fillId="0" borderId="41" xfId="1" applyNumberFormat="1" applyFont="1" applyBorder="1" applyAlignment="1">
      <alignment horizontal="right"/>
    </xf>
    <xf numFmtId="0" fontId="6" fillId="0" borderId="0" xfId="1" applyFont="1" applyAlignment="1">
      <alignment horizontal="left"/>
    </xf>
    <xf numFmtId="0" fontId="0" fillId="0" borderId="45" xfId="1" applyFont="1" applyBorder="1"/>
    <xf numFmtId="0" fontId="6" fillId="0" borderId="45" xfId="0" applyNumberFormat="1" applyFont="1" applyBorder="1"/>
    <xf numFmtId="0" fontId="19" fillId="0" borderId="41" xfId="1" applyFont="1" applyBorder="1" applyAlignment="1">
      <alignment horizontal="center"/>
    </xf>
    <xf numFmtId="0" fontId="21" fillId="0" borderId="46" xfId="2" applyFont="1" applyBorder="1" applyAlignment="1">
      <alignment horizontal="center" vertical="top" wrapText="1"/>
    </xf>
    <xf numFmtId="0" fontId="21" fillId="0" borderId="0" xfId="2" applyFont="1" applyBorder="1" applyAlignment="1">
      <alignment horizontal="left" vertical="top" wrapText="1"/>
    </xf>
    <xf numFmtId="0" fontId="22" fillId="0" borderId="0" xfId="1" applyNumberFormat="1" applyFont="1"/>
    <xf numFmtId="0" fontId="23" fillId="0" borderId="0" xfId="2" applyFont="1" applyBorder="1" applyAlignment="1">
      <alignment horizontal="left" vertical="top" wrapText="1"/>
    </xf>
    <xf numFmtId="0" fontId="24" fillId="0" borderId="41" xfId="1" applyFont="1" applyBorder="1" applyAlignment="1">
      <alignment wrapText="1"/>
    </xf>
    <xf numFmtId="4" fontId="6" fillId="2" borderId="4" xfId="1" applyNumberFormat="1" applyFont="1" applyFill="1" applyBorder="1" applyAlignment="1">
      <alignment horizontal="right"/>
    </xf>
    <xf numFmtId="0" fontId="0" fillId="0" borderId="0" xfId="0" applyBorder="1" applyAlignment="1">
      <alignment horizontal="left" wrapText="1"/>
    </xf>
    <xf numFmtId="166" fontId="5" fillId="2" borderId="23" xfId="0" applyNumberFormat="1" applyFont="1" applyFill="1" applyBorder="1" applyAlignment="1">
      <alignment horizontal="right" indent="2"/>
    </xf>
    <xf numFmtId="0" fontId="6" fillId="0" borderId="0" xfId="0" applyFont="1" applyBorder="1" applyAlignment="1">
      <alignment horizontal="left" vertical="top" wrapText="1" indent="1"/>
    </xf>
    <xf numFmtId="0" fontId="0" fillId="0" borderId="50" xfId="0" applyFont="1" applyBorder="1" applyAlignment="1">
      <alignment horizontal="center" shrinkToFit="1"/>
    </xf>
    <xf numFmtId="166" fontId="0" fillId="0" borderId="10" xfId="0" applyNumberFormat="1" applyBorder="1" applyAlignment="1">
      <alignment horizontal="right" indent="2"/>
    </xf>
    <xf numFmtId="0" fontId="3" fillId="0" borderId="9" xfId="0" applyFont="1" applyBorder="1" applyAlignment="1">
      <alignment horizontal="left"/>
    </xf>
    <xf numFmtId="0" fontId="3" fillId="0" borderId="9" xfId="0" applyFont="1" applyBorder="1" applyAlignment="1">
      <alignment horizontal="center"/>
    </xf>
    <xf numFmtId="0" fontId="1" fillId="0" borderId="49" xfId="0" applyFont="1" applyBorder="1" applyAlignment="1">
      <alignment horizontal="center" vertical="center"/>
    </xf>
    <xf numFmtId="0" fontId="2" fillId="2" borderId="18" xfId="0" applyFont="1" applyFill="1" applyBorder="1" applyAlignment="1">
      <alignment horizontal="center"/>
    </xf>
    <xf numFmtId="0" fontId="1" fillId="0" borderId="47" xfId="0" applyFont="1" applyBorder="1" applyAlignment="1">
      <alignment horizontal="center" vertical="top"/>
    </xf>
    <xf numFmtId="0" fontId="2" fillId="2" borderId="10" xfId="0" applyFont="1" applyFill="1" applyBorder="1" applyAlignment="1">
      <alignment shrinkToFit="1"/>
    </xf>
    <xf numFmtId="0" fontId="2" fillId="2" borderId="0" xfId="0" applyFont="1" applyFill="1" applyBorder="1" applyAlignment="1">
      <alignment wrapText="1"/>
    </xf>
    <xf numFmtId="0" fontId="3" fillId="0" borderId="48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30" xfId="0" applyFont="1" applyBorder="1" applyAlignment="1">
      <alignment horizontal="left"/>
    </xf>
    <xf numFmtId="0" fontId="3" fillId="0" borderId="57" xfId="0" applyFont="1" applyBorder="1" applyAlignment="1">
      <alignment horizontal="left"/>
    </xf>
    <xf numFmtId="0" fontId="3" fillId="0" borderId="47" xfId="0" applyFont="1" applyBorder="1" applyAlignment="1">
      <alignment horizontal="left"/>
    </xf>
    <xf numFmtId="0" fontId="3" fillId="0" borderId="58" xfId="0" applyFont="1" applyBorder="1" applyAlignment="1">
      <alignment horizontal="left"/>
    </xf>
    <xf numFmtId="3" fontId="2" fillId="2" borderId="44" xfId="0" applyNumberFormat="1" applyFont="1" applyFill="1" applyBorder="1" applyAlignment="1">
      <alignment horizontal="right"/>
    </xf>
    <xf numFmtId="0" fontId="3" fillId="0" borderId="54" xfId="0" applyFont="1" applyBorder="1" applyAlignment="1">
      <alignment horizontal="left"/>
    </xf>
    <xf numFmtId="0" fontId="3" fillId="0" borderId="55" xfId="0" applyFont="1" applyBorder="1" applyAlignment="1">
      <alignment horizontal="left"/>
    </xf>
    <xf numFmtId="0" fontId="3" fillId="0" borderId="56" xfId="0" applyFont="1" applyBorder="1" applyAlignment="1">
      <alignment horizontal="left"/>
    </xf>
    <xf numFmtId="0" fontId="0" fillId="0" borderId="51" xfId="1" applyFont="1" applyBorder="1" applyAlignment="1">
      <alignment horizontal="center"/>
    </xf>
    <xf numFmtId="0" fontId="2" fillId="0" borderId="36" xfId="1" applyFont="1" applyBorder="1" applyAlignment="1">
      <alignment wrapText="1"/>
    </xf>
    <xf numFmtId="0" fontId="0" fillId="0" borderId="52" xfId="1" applyFont="1" applyBorder="1" applyAlignment="1">
      <alignment horizontal="center"/>
    </xf>
    <xf numFmtId="0" fontId="2" fillId="0" borderId="53" xfId="1" applyFont="1" applyBorder="1" applyAlignment="1"/>
    <xf numFmtId="49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7" fillId="0" borderId="0" xfId="1" applyFont="1" applyBorder="1" applyAlignment="1">
      <alignment horizontal="center"/>
    </xf>
    <xf numFmtId="49" fontId="0" fillId="0" borderId="52" xfId="1" applyNumberFormat="1" applyFont="1" applyBorder="1" applyAlignment="1">
      <alignment horizontal="center"/>
    </xf>
    <xf numFmtId="0" fontId="2" fillId="0" borderId="53" xfId="1" applyFont="1" applyBorder="1" applyAlignment="1">
      <alignment shrinkToFit="1"/>
    </xf>
  </cellXfs>
  <cellStyles count="3">
    <cellStyle name="normální" xfId="0" builtinId="0"/>
    <cellStyle name="normální_POL.XLS" xfId="1"/>
    <cellStyle name="normální_Zadávací podklad pro profese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E0021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E55"/>
  <sheetViews>
    <sheetView showGridLines="0" showZeros="0" tabSelected="1" workbookViewId="0">
      <selection sqref="A1:G1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>
      <c r="A1" s="206" t="s">
        <v>0</v>
      </c>
      <c r="B1" s="206"/>
      <c r="C1" s="206"/>
      <c r="D1" s="206"/>
      <c r="E1" s="206"/>
      <c r="F1" s="206"/>
      <c r="G1" s="206"/>
    </row>
    <row r="2" spans="1:57" ht="12.75" customHeight="1">
      <c r="A2" s="1" t="s">
        <v>1</v>
      </c>
      <c r="B2" s="2"/>
      <c r="C2" s="3">
        <f>Rekapitulace!H1</f>
        <v>1</v>
      </c>
      <c r="D2" s="3">
        <f>Rekapitulace!G2</f>
        <v>0</v>
      </c>
      <c r="E2" s="2"/>
      <c r="F2" s="4" t="s">
        <v>2</v>
      </c>
      <c r="G2" s="5"/>
    </row>
    <row r="3" spans="1:57" ht="3" hidden="1" customHeight="1">
      <c r="A3" s="6"/>
      <c r="B3" s="7"/>
      <c r="C3" s="8"/>
      <c r="D3" s="8"/>
      <c r="E3" s="7"/>
      <c r="F3" s="9"/>
      <c r="G3" s="10"/>
    </row>
    <row r="4" spans="1:57" ht="12" customHeight="1">
      <c r="A4" s="11" t="s">
        <v>3</v>
      </c>
      <c r="B4" s="7"/>
      <c r="C4" s="8" t="s">
        <v>4</v>
      </c>
      <c r="D4" s="8"/>
      <c r="E4" s="7"/>
      <c r="F4" s="9" t="s">
        <v>5</v>
      </c>
      <c r="G4" s="12"/>
    </row>
    <row r="5" spans="1:57" ht="12.95" customHeight="1">
      <c r="A5" s="13" t="s">
        <v>322</v>
      </c>
      <c r="B5" s="14"/>
      <c r="C5" s="207" t="s">
        <v>323</v>
      </c>
      <c r="D5" s="207"/>
      <c r="E5" s="207"/>
      <c r="F5" s="207"/>
      <c r="G5" s="207"/>
    </row>
    <row r="6" spans="1:57" ht="12.95" customHeight="1">
      <c r="A6" s="11" t="s">
        <v>6</v>
      </c>
      <c r="B6" s="7"/>
      <c r="C6" s="8" t="s">
        <v>7</v>
      </c>
      <c r="D6" s="8"/>
      <c r="E6" s="7"/>
      <c r="F6" s="15" t="s">
        <v>8</v>
      </c>
      <c r="G6" s="16">
        <v>0</v>
      </c>
      <c r="O6" s="17"/>
    </row>
    <row r="7" spans="1:57" ht="25.5" customHeight="1">
      <c r="A7" s="18" t="s">
        <v>324</v>
      </c>
      <c r="B7" s="19"/>
      <c r="C7" s="208" t="s">
        <v>321</v>
      </c>
      <c r="D7" s="208"/>
      <c r="E7" s="208"/>
      <c r="F7" s="20" t="s">
        <v>9</v>
      </c>
      <c r="G7" s="16">
        <f>IF(PocetMJ=0,0,ROUND((F30+F32)/PocetMJ,1))</f>
        <v>0</v>
      </c>
    </row>
    <row r="8" spans="1:57">
      <c r="A8" s="21" t="s">
        <v>10</v>
      </c>
      <c r="B8" s="9"/>
      <c r="C8" s="209"/>
      <c r="D8" s="209"/>
      <c r="E8" s="209"/>
      <c r="F8" s="22" t="s">
        <v>11</v>
      </c>
      <c r="G8" s="23"/>
      <c r="H8" s="24"/>
      <c r="I8" s="25"/>
    </row>
    <row r="9" spans="1:57">
      <c r="A9" s="21" t="s">
        <v>12</v>
      </c>
      <c r="B9" s="9"/>
      <c r="C9" s="209">
        <f>Projektant</f>
        <v>0</v>
      </c>
      <c r="D9" s="209"/>
      <c r="E9" s="209"/>
      <c r="F9" s="9"/>
      <c r="G9" s="26"/>
      <c r="H9" s="27"/>
    </row>
    <row r="10" spans="1:57">
      <c r="A10" s="21" t="s">
        <v>13</v>
      </c>
      <c r="B10" s="9"/>
      <c r="C10" s="202"/>
      <c r="D10" s="202"/>
      <c r="E10" s="202"/>
      <c r="F10" s="28"/>
      <c r="G10" s="29"/>
      <c r="H10" s="30"/>
    </row>
    <row r="11" spans="1:57" ht="13.5" customHeight="1">
      <c r="A11" s="21" t="s">
        <v>14</v>
      </c>
      <c r="B11" s="9"/>
      <c r="C11" s="202"/>
      <c r="D11" s="202"/>
      <c r="E11" s="202"/>
      <c r="F11" s="31" t="s">
        <v>15</v>
      </c>
      <c r="G11" s="32"/>
      <c r="H11" s="27"/>
      <c r="BA11" s="33"/>
      <c r="BB11" s="33"/>
      <c r="BC11" s="33"/>
      <c r="BD11" s="33"/>
      <c r="BE11" s="33"/>
    </row>
    <row r="12" spans="1:57" ht="12.75" customHeight="1">
      <c r="A12" s="34" t="s">
        <v>16</v>
      </c>
      <c r="B12" s="7"/>
      <c r="C12" s="203"/>
      <c r="D12" s="203"/>
      <c r="E12" s="203"/>
      <c r="F12" s="35" t="s">
        <v>17</v>
      </c>
      <c r="G12" s="36"/>
      <c r="H12" s="27"/>
    </row>
    <row r="13" spans="1:57" ht="28.5" customHeight="1">
      <c r="A13" s="204" t="s">
        <v>18</v>
      </c>
      <c r="B13" s="204"/>
      <c r="C13" s="204"/>
      <c r="D13" s="204"/>
      <c r="E13" s="204"/>
      <c r="F13" s="204"/>
      <c r="G13" s="204"/>
      <c r="H13" s="27"/>
    </row>
    <row r="14" spans="1:57" ht="17.25" customHeight="1">
      <c r="A14" s="37" t="s">
        <v>19</v>
      </c>
      <c r="B14" s="38"/>
      <c r="C14" s="39"/>
      <c r="D14" s="205" t="s">
        <v>20</v>
      </c>
      <c r="E14" s="205"/>
      <c r="F14" s="205"/>
      <c r="G14" s="205"/>
    </row>
    <row r="15" spans="1:57" ht="15.95" customHeight="1">
      <c r="A15" s="41"/>
      <c r="B15" s="42" t="s">
        <v>21</v>
      </c>
      <c r="C15" s="43">
        <f>HSV</f>
        <v>0</v>
      </c>
      <c r="D15" s="44" t="str">
        <f>Rekapitulace!A17</f>
        <v>Ztížené výrobní podmínky</v>
      </c>
      <c r="E15" s="45"/>
      <c r="F15" s="46"/>
      <c r="G15" s="43">
        <f>Rekapitulace!I17</f>
        <v>0</v>
      </c>
    </row>
    <row r="16" spans="1:57" ht="15.95" customHeight="1">
      <c r="A16" s="41" t="s">
        <v>22</v>
      </c>
      <c r="B16" s="42" t="s">
        <v>23</v>
      </c>
      <c r="C16" s="43">
        <f>PSV</f>
        <v>0</v>
      </c>
      <c r="D16" s="47" t="str">
        <f>Rekapitulace!A18</f>
        <v>Oborová přirážka</v>
      </c>
      <c r="E16" s="48"/>
      <c r="F16" s="49"/>
      <c r="G16" s="43">
        <f>Rekapitulace!I18</f>
        <v>0</v>
      </c>
    </row>
    <row r="17" spans="1:7" ht="15.95" customHeight="1">
      <c r="A17" s="41" t="s">
        <v>24</v>
      </c>
      <c r="B17" s="42" t="s">
        <v>25</v>
      </c>
      <c r="C17" s="43">
        <f>Mont</f>
        <v>0</v>
      </c>
      <c r="D17" s="47" t="str">
        <f>Rekapitulace!A19</f>
        <v>Přesun stavebních kapacit</v>
      </c>
      <c r="E17" s="48"/>
      <c r="F17" s="49"/>
      <c r="G17" s="43">
        <f>Rekapitulace!I19</f>
        <v>0</v>
      </c>
    </row>
    <row r="18" spans="1:7" ht="15.95" customHeight="1">
      <c r="A18" s="50" t="s">
        <v>26</v>
      </c>
      <c r="B18" s="51" t="s">
        <v>27</v>
      </c>
      <c r="C18" s="43">
        <f>Dodavka</f>
        <v>0</v>
      </c>
      <c r="D18" s="47" t="str">
        <f>Rekapitulace!A20</f>
        <v>Mimostaveništní doprava</v>
      </c>
      <c r="E18" s="48"/>
      <c r="F18" s="49"/>
      <c r="G18" s="43">
        <f>Rekapitulace!I20</f>
        <v>0</v>
      </c>
    </row>
    <row r="19" spans="1:7" ht="15.95" customHeight="1">
      <c r="A19" s="52" t="s">
        <v>28</v>
      </c>
      <c r="B19" s="42"/>
      <c r="C19" s="43">
        <f>SUM(C15:C18)</f>
        <v>0</v>
      </c>
      <c r="D19" s="6" t="str">
        <f>Rekapitulace!A21</f>
        <v>Zařízení staveniště</v>
      </c>
      <c r="E19" s="48"/>
      <c r="F19" s="49"/>
      <c r="G19" s="43">
        <f>Rekapitulace!I21</f>
        <v>0</v>
      </c>
    </row>
    <row r="20" spans="1:7" ht="15.95" customHeight="1">
      <c r="A20" s="52"/>
      <c r="B20" s="42"/>
      <c r="C20" s="43"/>
      <c r="D20" s="47" t="str">
        <f>Rekapitulace!A22</f>
        <v>Provoz investora</v>
      </c>
      <c r="E20" s="48"/>
      <c r="F20" s="49"/>
      <c r="G20" s="43">
        <f>Rekapitulace!I22</f>
        <v>0</v>
      </c>
    </row>
    <row r="21" spans="1:7" ht="15.95" customHeight="1">
      <c r="A21" s="52" t="s">
        <v>29</v>
      </c>
      <c r="B21" s="42"/>
      <c r="C21" s="43">
        <f>HZS</f>
        <v>0</v>
      </c>
      <c r="D21" s="47" t="str">
        <f>Rekapitulace!A23</f>
        <v>Kompletační činnost (IČD)</v>
      </c>
      <c r="E21" s="48"/>
      <c r="F21" s="49"/>
      <c r="G21" s="43">
        <f>Rekapitulace!I23</f>
        <v>0</v>
      </c>
    </row>
    <row r="22" spans="1:7" ht="15.95" customHeight="1">
      <c r="A22" s="53" t="s">
        <v>30</v>
      </c>
      <c r="B22" s="27"/>
      <c r="C22" s="43">
        <f>C19+C21</f>
        <v>0</v>
      </c>
      <c r="D22" s="47" t="s">
        <v>31</v>
      </c>
      <c r="E22" s="48"/>
      <c r="F22" s="49"/>
      <c r="G22" s="43">
        <f>G23-SUM(G15:G21)</f>
        <v>0</v>
      </c>
    </row>
    <row r="23" spans="1:7" ht="15.95" customHeight="1">
      <c r="A23" s="200" t="s">
        <v>32</v>
      </c>
      <c r="B23" s="200"/>
      <c r="C23" s="54">
        <f>C22+G23</f>
        <v>0</v>
      </c>
      <c r="D23" s="55" t="s">
        <v>33</v>
      </c>
      <c r="E23" s="56"/>
      <c r="F23" s="57"/>
      <c r="G23" s="43">
        <f>VRN</f>
        <v>0</v>
      </c>
    </row>
    <row r="24" spans="1:7">
      <c r="A24" s="58" t="s">
        <v>34</v>
      </c>
      <c r="B24" s="59"/>
      <c r="C24" s="60"/>
      <c r="D24" s="59" t="s">
        <v>35</v>
      </c>
      <c r="E24" s="59"/>
      <c r="F24" s="61" t="s">
        <v>36</v>
      </c>
      <c r="G24" s="62"/>
    </row>
    <row r="25" spans="1:7">
      <c r="A25" s="53" t="s">
        <v>37</v>
      </c>
      <c r="B25" s="27"/>
      <c r="C25" s="63"/>
      <c r="D25" s="27" t="s">
        <v>37</v>
      </c>
      <c r="F25" s="64" t="s">
        <v>38</v>
      </c>
      <c r="G25" s="65"/>
    </row>
    <row r="26" spans="1:7" ht="37.5" customHeight="1">
      <c r="A26" s="53" t="s">
        <v>39</v>
      </c>
      <c r="B26" s="66"/>
      <c r="C26" s="63"/>
      <c r="D26" s="27" t="s">
        <v>39</v>
      </c>
      <c r="F26" s="64" t="s">
        <v>39</v>
      </c>
      <c r="G26" s="65"/>
    </row>
    <row r="27" spans="1:7">
      <c r="A27" s="53"/>
      <c r="B27" s="67"/>
      <c r="C27" s="63"/>
      <c r="D27" s="27"/>
      <c r="F27" s="64"/>
      <c r="G27" s="65"/>
    </row>
    <row r="28" spans="1:7">
      <c r="A28" s="53" t="s">
        <v>40</v>
      </c>
      <c r="B28" s="27"/>
      <c r="C28" s="63"/>
      <c r="D28" s="64" t="s">
        <v>41</v>
      </c>
      <c r="E28" s="63"/>
      <c r="F28" s="68" t="s">
        <v>41</v>
      </c>
      <c r="G28" s="65"/>
    </row>
    <row r="29" spans="1:7" ht="69" customHeight="1">
      <c r="A29" s="53"/>
      <c r="B29" s="27"/>
      <c r="C29" s="69"/>
      <c r="D29" s="70"/>
      <c r="E29" s="69"/>
      <c r="F29" s="27"/>
      <c r="G29" s="65"/>
    </row>
    <row r="30" spans="1:7">
      <c r="A30" s="71" t="s">
        <v>42</v>
      </c>
      <c r="B30" s="72"/>
      <c r="C30" s="73">
        <v>21</v>
      </c>
      <c r="D30" s="72" t="s">
        <v>43</v>
      </c>
      <c r="E30" s="74"/>
      <c r="F30" s="201">
        <f>ROUND(C23-F32,0)</f>
        <v>0</v>
      </c>
      <c r="G30" s="201"/>
    </row>
    <row r="31" spans="1:7">
      <c r="A31" s="71" t="s">
        <v>44</v>
      </c>
      <c r="B31" s="72"/>
      <c r="C31" s="73">
        <f>SazbaDPH1</f>
        <v>21</v>
      </c>
      <c r="D31" s="72" t="s">
        <v>45</v>
      </c>
      <c r="E31" s="74"/>
      <c r="F31" s="201">
        <f>ROUND(PRODUCT(F30,C31/100),1)</f>
        <v>0</v>
      </c>
      <c r="G31" s="201"/>
    </row>
    <row r="32" spans="1:7">
      <c r="A32" s="71" t="s">
        <v>42</v>
      </c>
      <c r="B32" s="72"/>
      <c r="C32" s="73">
        <v>0</v>
      </c>
      <c r="D32" s="72" t="s">
        <v>45</v>
      </c>
      <c r="E32" s="74"/>
      <c r="F32" s="201">
        <v>0</v>
      </c>
      <c r="G32" s="201"/>
    </row>
    <row r="33" spans="1:8">
      <c r="A33" s="71" t="s">
        <v>44</v>
      </c>
      <c r="B33" s="75"/>
      <c r="C33" s="76">
        <f>SazbaDPH2</f>
        <v>0</v>
      </c>
      <c r="D33" s="72" t="s">
        <v>45</v>
      </c>
      <c r="E33" s="49"/>
      <c r="F33" s="201">
        <f>ROUND(PRODUCT(F32,C33/100),1)</f>
        <v>0</v>
      </c>
      <c r="G33" s="201"/>
    </row>
    <row r="34" spans="1:8" s="80" customFormat="1" ht="19.5" customHeight="1">
      <c r="A34" s="77" t="s">
        <v>46</v>
      </c>
      <c r="B34" s="78"/>
      <c r="C34" s="78"/>
      <c r="D34" s="78"/>
      <c r="E34" s="79"/>
      <c r="F34" s="198">
        <f>CEILING(SUM(F30:F33),1)</f>
        <v>0</v>
      </c>
      <c r="G34" s="198"/>
    </row>
    <row r="36" spans="1:8">
      <c r="A36" s="81" t="s">
        <v>47</v>
      </c>
      <c r="B36" s="81"/>
      <c r="C36" s="81"/>
      <c r="D36" s="81"/>
      <c r="E36" s="81"/>
      <c r="F36" s="81"/>
      <c r="G36" s="81"/>
      <c r="H36" t="s">
        <v>48</v>
      </c>
    </row>
    <row r="37" spans="1:8" ht="14.25" customHeight="1">
      <c r="A37" s="81"/>
      <c r="B37" s="199"/>
      <c r="C37" s="199"/>
      <c r="D37" s="199"/>
      <c r="E37" s="199"/>
      <c r="F37" s="199"/>
      <c r="G37" s="199"/>
      <c r="H37" t="s">
        <v>48</v>
      </c>
    </row>
    <row r="38" spans="1:8" ht="12.75" customHeight="1">
      <c r="A38" s="82"/>
      <c r="B38" s="199"/>
      <c r="C38" s="199"/>
      <c r="D38" s="199"/>
      <c r="E38" s="199"/>
      <c r="F38" s="199"/>
      <c r="G38" s="199"/>
      <c r="H38" t="s">
        <v>48</v>
      </c>
    </row>
    <row r="39" spans="1:8">
      <c r="A39" s="82"/>
      <c r="B39" s="199"/>
      <c r="C39" s="199"/>
      <c r="D39" s="199"/>
      <c r="E39" s="199"/>
      <c r="F39" s="199"/>
      <c r="G39" s="199"/>
      <c r="H39" t="s">
        <v>48</v>
      </c>
    </row>
    <row r="40" spans="1:8">
      <c r="A40" s="82"/>
      <c r="B40" s="199"/>
      <c r="C40" s="199"/>
      <c r="D40" s="199"/>
      <c r="E40" s="199"/>
      <c r="F40" s="199"/>
      <c r="G40" s="199"/>
      <c r="H40" t="s">
        <v>48</v>
      </c>
    </row>
    <row r="41" spans="1:8">
      <c r="A41" s="82"/>
      <c r="B41" s="199"/>
      <c r="C41" s="199"/>
      <c r="D41" s="199"/>
      <c r="E41" s="199"/>
      <c r="F41" s="199"/>
      <c r="G41" s="199"/>
      <c r="H41" t="s">
        <v>48</v>
      </c>
    </row>
    <row r="42" spans="1:8">
      <c r="A42" s="82"/>
      <c r="B42" s="199"/>
      <c r="C42" s="199"/>
      <c r="D42" s="199"/>
      <c r="E42" s="199"/>
      <c r="F42" s="199"/>
      <c r="G42" s="199"/>
      <c r="H42" t="s">
        <v>48</v>
      </c>
    </row>
    <row r="43" spans="1:8">
      <c r="A43" s="82"/>
      <c r="B43" s="199"/>
      <c r="C43" s="199"/>
      <c r="D43" s="199"/>
      <c r="E43" s="199"/>
      <c r="F43" s="199"/>
      <c r="G43" s="199"/>
      <c r="H43" t="s">
        <v>48</v>
      </c>
    </row>
    <row r="44" spans="1:8">
      <c r="A44" s="82"/>
      <c r="B44" s="199"/>
      <c r="C44" s="199"/>
      <c r="D44" s="199"/>
      <c r="E44" s="199"/>
      <c r="F44" s="199"/>
      <c r="G44" s="199"/>
      <c r="H44" t="s">
        <v>48</v>
      </c>
    </row>
    <row r="45" spans="1:8" ht="0.75" customHeight="1">
      <c r="A45" s="82"/>
      <c r="B45" s="199"/>
      <c r="C45" s="199"/>
      <c r="D45" s="199"/>
      <c r="E45" s="199"/>
      <c r="F45" s="199"/>
      <c r="G45" s="199"/>
      <c r="H45" t="s">
        <v>48</v>
      </c>
    </row>
    <row r="46" spans="1:8" ht="12.75" customHeight="1">
      <c r="B46" s="197"/>
      <c r="C46" s="197"/>
      <c r="D46" s="197"/>
      <c r="E46" s="197"/>
      <c r="F46" s="197"/>
      <c r="G46" s="197"/>
    </row>
    <row r="47" spans="1:8" ht="12.75" customHeight="1">
      <c r="B47" s="197"/>
      <c r="C47" s="197"/>
      <c r="D47" s="197"/>
      <c r="E47" s="197"/>
      <c r="F47" s="197"/>
      <c r="G47" s="197"/>
    </row>
    <row r="48" spans="1:8" ht="12.75" customHeight="1">
      <c r="B48" s="197"/>
      <c r="C48" s="197"/>
      <c r="D48" s="197"/>
      <c r="E48" s="197"/>
      <c r="F48" s="197"/>
      <c r="G48" s="197"/>
    </row>
    <row r="49" spans="2:7" ht="12.75" customHeight="1">
      <c r="B49" s="197"/>
      <c r="C49" s="197"/>
      <c r="D49" s="197"/>
      <c r="E49" s="197"/>
      <c r="F49" s="197"/>
      <c r="G49" s="197"/>
    </row>
    <row r="50" spans="2:7" ht="12.75" customHeight="1">
      <c r="B50" s="197"/>
      <c r="C50" s="197"/>
      <c r="D50" s="197"/>
      <c r="E50" s="197"/>
      <c r="F50" s="197"/>
      <c r="G50" s="197"/>
    </row>
    <row r="51" spans="2:7" ht="12.75" customHeight="1">
      <c r="B51" s="197"/>
      <c r="C51" s="197"/>
      <c r="D51" s="197"/>
      <c r="E51" s="197"/>
      <c r="F51" s="197"/>
      <c r="G51" s="197"/>
    </row>
    <row r="52" spans="2:7" ht="12.75" customHeight="1">
      <c r="B52" s="197"/>
      <c r="C52" s="197"/>
      <c r="D52" s="197"/>
      <c r="E52" s="197"/>
      <c r="F52" s="197"/>
      <c r="G52" s="197"/>
    </row>
    <row r="53" spans="2:7" ht="12.75" customHeight="1">
      <c r="B53" s="197"/>
      <c r="C53" s="197"/>
      <c r="D53" s="197"/>
      <c r="E53" s="197"/>
      <c r="F53" s="197"/>
      <c r="G53" s="197"/>
    </row>
    <row r="54" spans="2:7" ht="12.75" customHeight="1">
      <c r="B54" s="197"/>
      <c r="C54" s="197"/>
      <c r="D54" s="197"/>
      <c r="E54" s="197"/>
      <c r="F54" s="197"/>
      <c r="G54" s="197"/>
    </row>
    <row r="55" spans="2:7" ht="12.75" customHeight="1">
      <c r="B55" s="197"/>
      <c r="C55" s="197"/>
      <c r="D55" s="197"/>
      <c r="E55" s="197"/>
      <c r="F55" s="197"/>
      <c r="G55" s="197"/>
    </row>
  </sheetData>
  <sheetProtection selectLockedCells="1" selectUnlockedCells="1"/>
  <mergeCells count="27">
    <mergeCell ref="A1:G1"/>
    <mergeCell ref="C5:G5"/>
    <mergeCell ref="C7:E7"/>
    <mergeCell ref="C8:E8"/>
    <mergeCell ref="C9:E9"/>
    <mergeCell ref="C10:E10"/>
    <mergeCell ref="C11:E11"/>
    <mergeCell ref="C12:E12"/>
    <mergeCell ref="A13:G13"/>
    <mergeCell ref="D14:G14"/>
    <mergeCell ref="A23:B23"/>
    <mergeCell ref="F30:G30"/>
    <mergeCell ref="F31:G31"/>
    <mergeCell ref="F32:G32"/>
    <mergeCell ref="F33:G33"/>
    <mergeCell ref="F34:G34"/>
    <mergeCell ref="B37:G45"/>
    <mergeCell ref="B46:G46"/>
    <mergeCell ref="B53:G53"/>
    <mergeCell ref="B54:G54"/>
    <mergeCell ref="B55:G55"/>
    <mergeCell ref="B47:G47"/>
    <mergeCell ref="B48:G48"/>
    <mergeCell ref="B49:G49"/>
    <mergeCell ref="B50:G50"/>
    <mergeCell ref="B51:G51"/>
    <mergeCell ref="B52:G52"/>
  </mergeCells>
  <pageMargins left="0.59027777777777779" right="0.39374999999999999" top="0.59027777777777779" bottom="0.98402777777777772" header="0.51180555555555551" footer="0.51180555555555551"/>
  <pageSetup paperSize="9" firstPageNumber="0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BE76"/>
  <sheetViews>
    <sheetView showGridLines="0" showZeros="0" workbookViewId="0">
      <selection sqref="A1:B1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24.75" customHeight="1">
      <c r="A1" s="220" t="s">
        <v>49</v>
      </c>
      <c r="B1" s="220"/>
      <c r="C1" s="221" t="str">
        <f>CONCATENATE(cislostavby," ",nazevstavby)</f>
        <v>7/2020 STAVEBNÍ ÚPRAVY ZPEVNĚNÝCH PLOCH AREÁLU FBI</v>
      </c>
      <c r="D1" s="221"/>
      <c r="E1" s="221"/>
      <c r="F1" s="221"/>
      <c r="G1" s="84" t="s">
        <v>50</v>
      </c>
      <c r="H1" s="85">
        <v>1</v>
      </c>
      <c r="I1" s="189" t="s">
        <v>325</v>
      </c>
    </row>
    <row r="2" spans="1:57">
      <c r="A2" s="222" t="s">
        <v>51</v>
      </c>
      <c r="B2" s="222"/>
      <c r="C2" s="223" t="str">
        <f>CONCATENATE(cisloobjektu," ",nazevobjektu)</f>
        <v>SO 03 SADOVÉ ÚPRAVY- ATRIUM</v>
      </c>
      <c r="D2" s="223"/>
      <c r="E2" s="223"/>
      <c r="F2" s="223"/>
      <c r="G2" s="223"/>
      <c r="H2" s="223"/>
      <c r="I2" s="223"/>
    </row>
    <row r="3" spans="1:57">
      <c r="F3" s="27"/>
    </row>
    <row r="4" spans="1:57" ht="19.5" customHeight="1">
      <c r="A4" s="224" t="s">
        <v>52</v>
      </c>
      <c r="B4" s="224"/>
      <c r="C4" s="224"/>
      <c r="D4" s="224"/>
      <c r="E4" s="224"/>
      <c r="F4" s="224"/>
      <c r="G4" s="224"/>
      <c r="H4" s="224"/>
      <c r="I4" s="224"/>
    </row>
    <row r="6" spans="1:57" s="27" customFormat="1" ht="13.5" thickBot="1">
      <c r="A6" s="86"/>
      <c r="B6" s="87" t="s">
        <v>53</v>
      </c>
      <c r="C6" s="87"/>
      <c r="D6" s="40"/>
      <c r="E6" s="88" t="s">
        <v>54</v>
      </c>
      <c r="F6" s="89" t="s">
        <v>55</v>
      </c>
      <c r="G6" s="89" t="s">
        <v>56</v>
      </c>
      <c r="H6" s="89" t="s">
        <v>57</v>
      </c>
      <c r="I6" s="90" t="s">
        <v>29</v>
      </c>
    </row>
    <row r="7" spans="1:57" s="27" customFormat="1" ht="13.5" thickBot="1">
      <c r="A7" s="217" t="str">
        <f>Položky!C19</f>
        <v>111_1 Asanační zásahy do porostu:</v>
      </c>
      <c r="B7" s="218"/>
      <c r="C7" s="218"/>
      <c r="D7" s="219"/>
      <c r="E7" s="91">
        <f>Položky!G19</f>
        <v>0</v>
      </c>
      <c r="F7" s="92"/>
      <c r="G7" s="92"/>
      <c r="H7" s="92"/>
      <c r="I7" s="93"/>
    </row>
    <row r="8" spans="1:57" s="27" customFormat="1">
      <c r="A8" s="217" t="str">
        <f>Položky!C28</f>
        <v>111_2 Ochrana stromů během stavby:</v>
      </c>
      <c r="B8" s="218"/>
      <c r="C8" s="218"/>
      <c r="D8" s="219"/>
      <c r="E8" s="91">
        <f>Položky!G28</f>
        <v>0</v>
      </c>
      <c r="F8" s="92"/>
      <c r="G8" s="92"/>
      <c r="H8" s="92"/>
      <c r="I8" s="93"/>
    </row>
    <row r="9" spans="1:57" s="27" customFormat="1">
      <c r="A9" s="210" t="str">
        <f>Položky!C66</f>
        <v>111_3 Příprava ploch, založení trávníku:</v>
      </c>
      <c r="B9" s="211"/>
      <c r="C9" s="211"/>
      <c r="D9" s="212"/>
      <c r="E9" s="91">
        <f>Položky!G66</f>
        <v>0</v>
      </c>
      <c r="F9" s="92"/>
      <c r="G9" s="92"/>
      <c r="H9" s="92"/>
      <c r="I9" s="93"/>
    </row>
    <row r="10" spans="1:57" s="27" customFormat="1">
      <c r="A10" s="210" t="str">
        <f>Položky!C188</f>
        <v>111_4 Výsadba rostlin:</v>
      </c>
      <c r="B10" s="211"/>
      <c r="C10" s="211"/>
      <c r="D10" s="212"/>
      <c r="E10" s="91">
        <f>Položky!G188</f>
        <v>0</v>
      </c>
      <c r="F10" s="92"/>
      <c r="G10" s="92"/>
      <c r="H10" s="92"/>
      <c r="I10" s="93"/>
    </row>
    <row r="11" spans="1:57" s="27" customFormat="1" ht="13.5" thickBot="1">
      <c r="A11" s="213" t="str">
        <f>Položky!C202</f>
        <v>111_5 Následná péče po dobu 3 let:</v>
      </c>
      <c r="B11" s="214"/>
      <c r="C11" s="214"/>
      <c r="D11" s="215"/>
      <c r="E11" s="91">
        <f>Položky!G202</f>
        <v>0</v>
      </c>
      <c r="F11" s="92"/>
      <c r="G11" s="92"/>
      <c r="H11" s="92"/>
      <c r="I11" s="93"/>
    </row>
    <row r="12" spans="1:57" s="100" customFormat="1" ht="13.5" thickBot="1">
      <c r="A12" s="94"/>
      <c r="B12" s="95" t="s">
        <v>61</v>
      </c>
      <c r="C12" s="95"/>
      <c r="D12" s="96"/>
      <c r="E12" s="97">
        <f>SUM(E7:E11)</f>
        <v>0</v>
      </c>
      <c r="F12" s="98">
        <f>SUM(F9:F9)</f>
        <v>0</v>
      </c>
      <c r="G12" s="98">
        <f>SUM(G9:G9)</f>
        <v>0</v>
      </c>
      <c r="H12" s="98">
        <f>SUM(H9:H9)</f>
        <v>0</v>
      </c>
      <c r="I12" s="99">
        <f>SUM(I9:I9)</f>
        <v>0</v>
      </c>
    </row>
    <row r="13" spans="1:57">
      <c r="A13" s="27"/>
      <c r="B13" s="27"/>
      <c r="C13" s="27"/>
      <c r="D13" s="27"/>
      <c r="E13" s="27"/>
      <c r="F13" s="27"/>
      <c r="G13" s="27"/>
      <c r="H13" s="27"/>
      <c r="I13" s="27"/>
    </row>
    <row r="14" spans="1:57" ht="19.5" customHeight="1">
      <c r="A14" s="225" t="s">
        <v>62</v>
      </c>
      <c r="B14" s="225"/>
      <c r="C14" s="225"/>
      <c r="D14" s="225"/>
      <c r="E14" s="225"/>
      <c r="F14" s="225"/>
      <c r="G14" s="225"/>
      <c r="H14" s="225"/>
      <c r="I14" s="225"/>
      <c r="BA14" s="33"/>
      <c r="BB14" s="33"/>
      <c r="BC14" s="33"/>
      <c r="BD14" s="33"/>
      <c r="BE14" s="33"/>
    </row>
    <row r="16" spans="1:57">
      <c r="A16" s="58" t="s">
        <v>63</v>
      </c>
      <c r="B16" s="59"/>
      <c r="C16" s="59"/>
      <c r="D16" s="101"/>
      <c r="E16" s="102" t="s">
        <v>64</v>
      </c>
      <c r="F16" s="103" t="s">
        <v>65</v>
      </c>
      <c r="G16" s="104" t="s">
        <v>66</v>
      </c>
      <c r="H16" s="105"/>
      <c r="I16" s="106" t="s">
        <v>64</v>
      </c>
    </row>
    <row r="17" spans="1:53">
      <c r="A17" s="52" t="s">
        <v>67</v>
      </c>
      <c r="B17" s="42"/>
      <c r="C17" s="42"/>
      <c r="D17" s="107"/>
      <c r="E17" s="108">
        <v>0</v>
      </c>
      <c r="F17" s="109">
        <v>0</v>
      </c>
      <c r="G17" s="110">
        <f t="shared" ref="G17:G24" si="0">CHOOSE(BA17+1,HSV+PSV,HSV+PSV+Mont,HSV+PSV+Dodavka+Mont,HSV,PSV,Mont,Dodavka,Mont+Dodavka,0)</f>
        <v>0</v>
      </c>
      <c r="H17" s="111"/>
      <c r="I17" s="112">
        <f t="shared" ref="I17:I24" si="1">E17+F17*G17/100</f>
        <v>0</v>
      </c>
      <c r="BA17">
        <v>0</v>
      </c>
    </row>
    <row r="18" spans="1:53">
      <c r="A18" s="52" t="s">
        <v>68</v>
      </c>
      <c r="B18" s="42"/>
      <c r="C18" s="42"/>
      <c r="D18" s="107"/>
      <c r="E18" s="108">
        <v>0</v>
      </c>
      <c r="F18" s="109">
        <v>0</v>
      </c>
      <c r="G18" s="110">
        <f t="shared" si="0"/>
        <v>0</v>
      </c>
      <c r="H18" s="111"/>
      <c r="I18" s="112">
        <f t="shared" si="1"/>
        <v>0</v>
      </c>
      <c r="BA18">
        <v>0</v>
      </c>
    </row>
    <row r="19" spans="1:53">
      <c r="A19" s="52" t="s">
        <v>69</v>
      </c>
      <c r="B19" s="42"/>
      <c r="C19" s="42"/>
      <c r="D19" s="107"/>
      <c r="E19" s="108">
        <v>0</v>
      </c>
      <c r="F19" s="109">
        <v>0</v>
      </c>
      <c r="G19" s="110">
        <f t="shared" si="0"/>
        <v>0</v>
      </c>
      <c r="H19" s="111"/>
      <c r="I19" s="112">
        <f t="shared" si="1"/>
        <v>0</v>
      </c>
      <c r="BA19">
        <v>0</v>
      </c>
    </row>
    <row r="20" spans="1:53">
      <c r="A20" s="52" t="s">
        <v>70</v>
      </c>
      <c r="B20" s="42"/>
      <c r="C20" s="42"/>
      <c r="D20" s="107"/>
      <c r="E20" s="108">
        <v>0</v>
      </c>
      <c r="F20" s="109"/>
      <c r="G20" s="110">
        <f t="shared" si="0"/>
        <v>0</v>
      </c>
      <c r="H20" s="111"/>
      <c r="I20" s="112">
        <f t="shared" si="1"/>
        <v>0</v>
      </c>
      <c r="BA20">
        <v>0</v>
      </c>
    </row>
    <row r="21" spans="1:53">
      <c r="A21" s="52" t="s">
        <v>71</v>
      </c>
      <c r="B21" s="42"/>
      <c r="C21" s="42"/>
      <c r="D21" s="107"/>
      <c r="E21" s="108">
        <v>0</v>
      </c>
      <c r="F21" s="109">
        <v>0</v>
      </c>
      <c r="G21" s="110">
        <f t="shared" si="0"/>
        <v>0</v>
      </c>
      <c r="H21" s="111"/>
      <c r="I21" s="112">
        <f t="shared" si="1"/>
        <v>0</v>
      </c>
      <c r="BA21">
        <v>1</v>
      </c>
    </row>
    <row r="22" spans="1:53">
      <c r="A22" s="52" t="s">
        <v>72</v>
      </c>
      <c r="B22" s="42"/>
      <c r="C22" s="42"/>
      <c r="D22" s="107"/>
      <c r="E22" s="108">
        <v>0</v>
      </c>
      <c r="F22" s="109">
        <v>0</v>
      </c>
      <c r="G22" s="110">
        <f t="shared" si="0"/>
        <v>0</v>
      </c>
      <c r="H22" s="111"/>
      <c r="I22" s="112">
        <f t="shared" si="1"/>
        <v>0</v>
      </c>
      <c r="BA22">
        <v>1</v>
      </c>
    </row>
    <row r="23" spans="1:53">
      <c r="A23" s="52" t="s">
        <v>73</v>
      </c>
      <c r="B23" s="42"/>
      <c r="C23" s="42"/>
      <c r="D23" s="107"/>
      <c r="E23" s="108">
        <v>0</v>
      </c>
      <c r="F23" s="109">
        <v>0</v>
      </c>
      <c r="G23" s="110">
        <f t="shared" si="0"/>
        <v>0</v>
      </c>
      <c r="H23" s="111"/>
      <c r="I23" s="112">
        <f t="shared" si="1"/>
        <v>0</v>
      </c>
      <c r="BA23">
        <v>2</v>
      </c>
    </row>
    <row r="24" spans="1:53">
      <c r="A24" s="52" t="s">
        <v>74</v>
      </c>
      <c r="B24" s="42"/>
      <c r="C24" s="42"/>
      <c r="D24" s="107"/>
      <c r="E24" s="108">
        <v>0</v>
      </c>
      <c r="F24" s="109">
        <v>0</v>
      </c>
      <c r="G24" s="110">
        <f t="shared" si="0"/>
        <v>0</v>
      </c>
      <c r="H24" s="111"/>
      <c r="I24" s="112">
        <f t="shared" si="1"/>
        <v>0</v>
      </c>
      <c r="BA24">
        <v>2</v>
      </c>
    </row>
    <row r="25" spans="1:53">
      <c r="A25" s="113"/>
      <c r="B25" s="114" t="s">
        <v>75</v>
      </c>
      <c r="C25" s="115"/>
      <c r="D25" s="116"/>
      <c r="E25" s="117"/>
      <c r="F25" s="118"/>
      <c r="G25" s="118"/>
      <c r="H25" s="216">
        <f>SUM(I17:I24)</f>
        <v>0</v>
      </c>
      <c r="I25" s="216"/>
    </row>
    <row r="27" spans="1:53">
      <c r="B27" s="100"/>
      <c r="F27" s="119"/>
      <c r="G27" s="120"/>
      <c r="H27" s="120"/>
      <c r="I27" s="121"/>
    </row>
    <row r="28" spans="1:53">
      <c r="F28" s="119"/>
      <c r="G28" s="120"/>
      <c r="H28" s="120"/>
      <c r="I28" s="121"/>
    </row>
    <row r="29" spans="1:53">
      <c r="F29" s="119"/>
      <c r="G29" s="120"/>
      <c r="H29" s="120"/>
      <c r="I29" s="121"/>
    </row>
    <row r="30" spans="1:53">
      <c r="C30" s="122"/>
      <c r="F30" s="119"/>
      <c r="G30" s="120"/>
      <c r="H30" s="120"/>
      <c r="I30" s="121"/>
    </row>
    <row r="31" spans="1:53">
      <c r="F31" s="119"/>
      <c r="G31" s="120"/>
      <c r="H31" s="120"/>
      <c r="I31" s="121"/>
    </row>
    <row r="32" spans="1:53">
      <c r="F32" s="119"/>
      <c r="G32" s="120"/>
      <c r="H32" s="120"/>
      <c r="I32" s="121"/>
    </row>
    <row r="33" spans="6:9">
      <c r="F33" s="119"/>
      <c r="G33" s="120"/>
      <c r="H33" s="120"/>
      <c r="I33" s="121"/>
    </row>
    <row r="34" spans="6:9">
      <c r="F34" s="119"/>
      <c r="G34" s="120"/>
      <c r="H34" s="120"/>
      <c r="I34" s="121"/>
    </row>
    <row r="35" spans="6:9">
      <c r="F35" s="119"/>
      <c r="G35" s="120"/>
      <c r="H35" s="120"/>
      <c r="I35" s="121"/>
    </row>
    <row r="36" spans="6:9">
      <c r="F36" s="119"/>
      <c r="G36" s="120"/>
      <c r="H36" s="120"/>
      <c r="I36" s="121"/>
    </row>
    <row r="37" spans="6:9">
      <c r="F37" s="119"/>
      <c r="G37" s="120"/>
      <c r="H37" s="120"/>
      <c r="I37" s="121"/>
    </row>
    <row r="38" spans="6:9">
      <c r="F38" s="119"/>
      <c r="G38" s="120"/>
      <c r="H38" s="120"/>
      <c r="I38" s="121"/>
    </row>
    <row r="39" spans="6:9">
      <c r="F39" s="119"/>
      <c r="G39" s="120"/>
      <c r="H39" s="120"/>
      <c r="I39" s="121"/>
    </row>
    <row r="40" spans="6:9">
      <c r="F40" s="119"/>
      <c r="G40" s="120"/>
      <c r="H40" s="120"/>
      <c r="I40" s="121"/>
    </row>
    <row r="41" spans="6:9">
      <c r="F41" s="119"/>
      <c r="G41" s="120"/>
      <c r="H41" s="120"/>
      <c r="I41" s="121"/>
    </row>
    <row r="42" spans="6:9">
      <c r="F42" s="119"/>
      <c r="G42" s="120"/>
      <c r="H42" s="120"/>
      <c r="I42" s="121"/>
    </row>
    <row r="43" spans="6:9">
      <c r="F43" s="119"/>
      <c r="G43" s="120"/>
      <c r="H43" s="120"/>
      <c r="I43" s="121"/>
    </row>
    <row r="44" spans="6:9">
      <c r="F44" s="119"/>
      <c r="G44" s="120"/>
      <c r="H44" s="120"/>
      <c r="I44" s="121"/>
    </row>
    <row r="45" spans="6:9">
      <c r="F45" s="119"/>
      <c r="G45" s="120"/>
      <c r="H45" s="120"/>
      <c r="I45" s="121"/>
    </row>
    <row r="46" spans="6:9">
      <c r="F46" s="119"/>
      <c r="G46" s="120"/>
      <c r="H46" s="120"/>
      <c r="I46" s="121"/>
    </row>
    <row r="47" spans="6:9">
      <c r="F47" s="119"/>
      <c r="G47" s="120"/>
      <c r="H47" s="120"/>
      <c r="I47" s="121"/>
    </row>
    <row r="48" spans="6:9">
      <c r="F48" s="119"/>
      <c r="G48" s="120"/>
      <c r="H48" s="120"/>
      <c r="I48" s="121"/>
    </row>
    <row r="49" spans="6:9">
      <c r="F49" s="119"/>
      <c r="G49" s="120"/>
      <c r="H49" s="120"/>
      <c r="I49" s="121"/>
    </row>
    <row r="50" spans="6:9">
      <c r="F50" s="119"/>
      <c r="G50" s="120"/>
      <c r="H50" s="120"/>
      <c r="I50" s="121"/>
    </row>
    <row r="51" spans="6:9">
      <c r="F51" s="119"/>
      <c r="G51" s="120"/>
      <c r="H51" s="120"/>
      <c r="I51" s="121"/>
    </row>
    <row r="52" spans="6:9">
      <c r="F52" s="119"/>
      <c r="G52" s="120"/>
      <c r="H52" s="120"/>
      <c r="I52" s="121"/>
    </row>
    <row r="53" spans="6:9">
      <c r="F53" s="119"/>
      <c r="G53" s="120"/>
      <c r="H53" s="120"/>
      <c r="I53" s="121"/>
    </row>
    <row r="54" spans="6:9">
      <c r="F54" s="119"/>
      <c r="G54" s="120"/>
      <c r="H54" s="120"/>
      <c r="I54" s="121"/>
    </row>
    <row r="55" spans="6:9">
      <c r="F55" s="119"/>
      <c r="G55" s="120"/>
      <c r="H55" s="120"/>
      <c r="I55" s="121"/>
    </row>
    <row r="56" spans="6:9">
      <c r="F56" s="119"/>
      <c r="G56" s="120"/>
      <c r="H56" s="120"/>
      <c r="I56" s="121"/>
    </row>
    <row r="57" spans="6:9">
      <c r="F57" s="119"/>
      <c r="G57" s="120"/>
      <c r="H57" s="120"/>
      <c r="I57" s="121"/>
    </row>
    <row r="58" spans="6:9">
      <c r="F58" s="119"/>
      <c r="G58" s="120"/>
      <c r="H58" s="120"/>
      <c r="I58" s="121"/>
    </row>
    <row r="59" spans="6:9">
      <c r="F59" s="119"/>
      <c r="G59" s="120"/>
      <c r="H59" s="120"/>
      <c r="I59" s="121"/>
    </row>
    <row r="60" spans="6:9">
      <c r="F60" s="119"/>
      <c r="G60" s="120"/>
      <c r="H60" s="120"/>
      <c r="I60" s="121"/>
    </row>
    <row r="61" spans="6:9">
      <c r="F61" s="119"/>
      <c r="G61" s="120"/>
      <c r="H61" s="120"/>
      <c r="I61" s="121"/>
    </row>
    <row r="62" spans="6:9">
      <c r="F62" s="119"/>
      <c r="G62" s="120"/>
      <c r="H62" s="120"/>
      <c r="I62" s="121"/>
    </row>
    <row r="63" spans="6:9">
      <c r="F63" s="119"/>
      <c r="G63" s="120"/>
      <c r="H63" s="120"/>
      <c r="I63" s="121"/>
    </row>
    <row r="64" spans="6:9">
      <c r="F64" s="119"/>
      <c r="G64" s="120"/>
      <c r="H64" s="120"/>
      <c r="I64" s="121"/>
    </row>
    <row r="65" spans="6:9">
      <c r="F65" s="119"/>
      <c r="G65" s="120"/>
      <c r="H65" s="120"/>
      <c r="I65" s="121"/>
    </row>
    <row r="66" spans="6:9">
      <c r="F66" s="119"/>
      <c r="G66" s="120"/>
      <c r="H66" s="120"/>
      <c r="I66" s="121"/>
    </row>
    <row r="67" spans="6:9">
      <c r="F67" s="119"/>
      <c r="G67" s="120"/>
      <c r="H67" s="120"/>
      <c r="I67" s="121"/>
    </row>
    <row r="68" spans="6:9">
      <c r="F68" s="119"/>
      <c r="G68" s="120"/>
      <c r="H68" s="120"/>
      <c r="I68" s="121"/>
    </row>
    <row r="69" spans="6:9">
      <c r="F69" s="119"/>
      <c r="G69" s="120"/>
      <c r="H69" s="120"/>
      <c r="I69" s="121"/>
    </row>
    <row r="70" spans="6:9">
      <c r="F70" s="119"/>
      <c r="G70" s="120"/>
      <c r="H70" s="120"/>
      <c r="I70" s="121"/>
    </row>
    <row r="71" spans="6:9">
      <c r="F71" s="119"/>
      <c r="G71" s="120"/>
      <c r="H71" s="120"/>
      <c r="I71" s="121"/>
    </row>
    <row r="72" spans="6:9">
      <c r="F72" s="119"/>
      <c r="G72" s="120"/>
      <c r="H72" s="120"/>
      <c r="I72" s="121"/>
    </row>
    <row r="73" spans="6:9">
      <c r="F73" s="119"/>
      <c r="G73" s="120"/>
      <c r="H73" s="120"/>
      <c r="I73" s="121"/>
    </row>
    <row r="74" spans="6:9">
      <c r="F74" s="119"/>
      <c r="G74" s="120"/>
      <c r="H74" s="120"/>
      <c r="I74" s="121"/>
    </row>
    <row r="75" spans="6:9">
      <c r="F75" s="119"/>
      <c r="G75" s="120"/>
      <c r="H75" s="120"/>
      <c r="I75" s="121"/>
    </row>
    <row r="76" spans="6:9">
      <c r="F76" s="119"/>
      <c r="G76" s="120"/>
      <c r="H76" s="120"/>
      <c r="I76" s="121"/>
    </row>
  </sheetData>
  <sheetProtection selectLockedCells="1" selectUnlockedCells="1"/>
  <mergeCells count="12">
    <mergeCell ref="A10:D10"/>
    <mergeCell ref="A11:D11"/>
    <mergeCell ref="H25:I25"/>
    <mergeCell ref="A8:D8"/>
    <mergeCell ref="A1:B1"/>
    <mergeCell ref="C1:F1"/>
    <mergeCell ref="A2:B2"/>
    <mergeCell ref="C2:I2"/>
    <mergeCell ref="A4:I4"/>
    <mergeCell ref="A14:I14"/>
    <mergeCell ref="A7:D7"/>
    <mergeCell ref="A9:D9"/>
  </mergeCells>
  <pageMargins left="0.59027777777777779" right="0.39374999999999999" top="0.59027777777777779" bottom="0.98402777777777772" header="0.51180555555555551" footer="0.51180555555555551"/>
  <pageSetup paperSize="9" firstPageNumber="0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DA202"/>
  <sheetViews>
    <sheetView showGridLines="0" showZeros="0" workbookViewId="0">
      <selection sqref="A1:G1"/>
    </sheetView>
  </sheetViews>
  <sheetFormatPr defaultRowHeight="12.75"/>
  <cols>
    <col min="1" max="1" width="4.42578125" style="123" customWidth="1"/>
    <col min="2" max="2" width="11.5703125" style="123" customWidth="1"/>
    <col min="3" max="3" width="40.42578125" style="123" customWidth="1"/>
    <col min="4" max="4" width="5.5703125" style="123" customWidth="1"/>
    <col min="5" max="5" width="8.5703125" style="124" customWidth="1"/>
    <col min="6" max="6" width="9.85546875" style="123" customWidth="1"/>
    <col min="7" max="7" width="13.85546875" style="123" customWidth="1"/>
    <col min="8" max="10" width="9.140625" style="123"/>
    <col min="11" max="11" width="11.7109375" style="123" customWidth="1"/>
    <col min="12" max="12" width="75.42578125" style="123" customWidth="1"/>
    <col min="13" max="13" width="45.28515625" style="123" customWidth="1"/>
    <col min="14" max="16384" width="9.140625" style="123"/>
  </cols>
  <sheetData>
    <row r="1" spans="1:104" ht="15.75">
      <c r="A1" s="226" t="s">
        <v>76</v>
      </c>
      <c r="B1" s="226"/>
      <c r="C1" s="226"/>
      <c r="D1" s="226"/>
      <c r="E1" s="226"/>
      <c r="F1" s="226"/>
      <c r="G1" s="226"/>
    </row>
    <row r="2" spans="1:104" ht="14.25" customHeight="1">
      <c r="B2" s="125"/>
      <c r="C2" s="126"/>
      <c r="D2" s="126"/>
      <c r="E2" s="127"/>
      <c r="F2" s="126"/>
      <c r="G2" s="126"/>
    </row>
    <row r="3" spans="1:104" ht="25.5">
      <c r="A3" s="220" t="s">
        <v>49</v>
      </c>
      <c r="B3" s="220"/>
      <c r="C3" s="83" t="str">
        <f>CONCATENATE(cislostavby," ",nazevstavby)</f>
        <v>7/2020 STAVEBNÍ ÚPRAVY ZPEVNĚNÝCH PLOCH AREÁLU FBI</v>
      </c>
      <c r="D3" s="128"/>
      <c r="E3" s="129" t="s">
        <v>77</v>
      </c>
      <c r="F3" s="130">
        <f>Rekapitulace!H1</f>
        <v>1</v>
      </c>
      <c r="G3" s="188" t="s">
        <v>325</v>
      </c>
    </row>
    <row r="4" spans="1:104">
      <c r="A4" s="227" t="s">
        <v>51</v>
      </c>
      <c r="B4" s="227"/>
      <c r="C4" s="228" t="str">
        <f>CONCATENATE(cisloobjektu," ",nazevobjektu)</f>
        <v>SO 03 SADOVÉ ÚPRAVY- ATRIUM</v>
      </c>
      <c r="D4" s="228"/>
      <c r="E4" s="228"/>
      <c r="F4" s="228"/>
      <c r="G4" s="228"/>
    </row>
    <row r="5" spans="1:104">
      <c r="A5" s="131"/>
      <c r="B5" s="132"/>
      <c r="C5" s="132"/>
      <c r="G5" s="133"/>
    </row>
    <row r="6" spans="1:104">
      <c r="A6" s="134" t="s">
        <v>78</v>
      </c>
      <c r="B6" s="135" t="s">
        <v>79</v>
      </c>
      <c r="C6" s="135" t="s">
        <v>80</v>
      </c>
      <c r="D6" s="135" t="s">
        <v>81</v>
      </c>
      <c r="E6" s="136" t="s">
        <v>82</v>
      </c>
      <c r="F6" s="135" t="s">
        <v>83</v>
      </c>
      <c r="G6" s="137" t="s">
        <v>84</v>
      </c>
    </row>
    <row r="7" spans="1:104">
      <c r="A7" s="138" t="s">
        <v>85</v>
      </c>
      <c r="B7" s="139" t="s">
        <v>58</v>
      </c>
      <c r="C7" s="140" t="s">
        <v>296</v>
      </c>
      <c r="D7" s="141"/>
      <c r="E7" s="142"/>
      <c r="F7" s="142"/>
      <c r="G7" s="143"/>
      <c r="H7" s="144"/>
      <c r="I7" s="144"/>
      <c r="O7" s="145">
        <v>1</v>
      </c>
    </row>
    <row r="8" spans="1:104" ht="22.5">
      <c r="A8" s="153">
        <v>1</v>
      </c>
      <c r="B8" s="154" t="s">
        <v>297</v>
      </c>
      <c r="C8" s="155" t="s">
        <v>298</v>
      </c>
      <c r="D8" s="156" t="s">
        <v>93</v>
      </c>
      <c r="E8" s="157">
        <v>2</v>
      </c>
      <c r="F8" s="157"/>
      <c r="G8" s="151">
        <f t="shared" ref="G8:G18" si="0">E8*F8</f>
        <v>0</v>
      </c>
      <c r="O8" s="145"/>
    </row>
    <row r="9" spans="1:104" ht="22.5">
      <c r="A9" s="153">
        <v>2</v>
      </c>
      <c r="B9" s="154" t="s">
        <v>299</v>
      </c>
      <c r="C9" s="155" t="s">
        <v>301</v>
      </c>
      <c r="D9" s="156" t="s">
        <v>90</v>
      </c>
      <c r="E9" s="157">
        <v>62</v>
      </c>
      <c r="F9" s="157"/>
      <c r="G9" s="151">
        <f t="shared" si="0"/>
        <v>0</v>
      </c>
      <c r="O9" s="145"/>
    </row>
    <row r="10" spans="1:104" ht="22.5">
      <c r="A10" s="153">
        <v>3</v>
      </c>
      <c r="B10" s="154" t="s">
        <v>302</v>
      </c>
      <c r="C10" s="155" t="s">
        <v>303</v>
      </c>
      <c r="D10" s="156" t="s">
        <v>87</v>
      </c>
      <c r="E10" s="157">
        <v>47</v>
      </c>
      <c r="F10" s="157"/>
      <c r="G10" s="151">
        <f t="shared" si="0"/>
        <v>0</v>
      </c>
      <c r="O10" s="145">
        <v>2</v>
      </c>
      <c r="AA10" s="123">
        <v>1</v>
      </c>
      <c r="AB10" s="123">
        <v>1</v>
      </c>
      <c r="AC10" s="123">
        <v>1</v>
      </c>
      <c r="AZ10" s="123">
        <v>1</v>
      </c>
      <c r="BA10" s="123">
        <f>IF(AZ10=1,G10,0)</f>
        <v>0</v>
      </c>
      <c r="BB10" s="123">
        <f>IF(AZ10=2,G10,0)</f>
        <v>0</v>
      </c>
      <c r="BC10" s="123">
        <f>IF(AZ10=3,G10,0)</f>
        <v>0</v>
      </c>
      <c r="BD10" s="123">
        <f>IF(AZ10=4,G10,0)</f>
        <v>0</v>
      </c>
      <c r="BE10" s="123">
        <f>IF(AZ10=5,G10,0)</f>
        <v>0</v>
      </c>
      <c r="CZ10" s="123">
        <v>0</v>
      </c>
    </row>
    <row r="11" spans="1:104" ht="22.5">
      <c r="A11" s="153">
        <v>4</v>
      </c>
      <c r="B11" s="154" t="s">
        <v>306</v>
      </c>
      <c r="C11" s="155" t="s">
        <v>307</v>
      </c>
      <c r="D11" s="156" t="s">
        <v>93</v>
      </c>
      <c r="E11" s="157">
        <v>2</v>
      </c>
      <c r="F11" s="157"/>
      <c r="G11" s="151">
        <f t="shared" si="0"/>
        <v>0</v>
      </c>
      <c r="O11" s="145">
        <v>2</v>
      </c>
      <c r="AA11" s="123">
        <v>1</v>
      </c>
      <c r="AB11" s="123">
        <v>1</v>
      </c>
      <c r="AC11" s="123">
        <v>1</v>
      </c>
      <c r="AZ11" s="123">
        <v>1</v>
      </c>
      <c r="BA11" s="123">
        <f>IF(AZ11=1,G11,0)</f>
        <v>0</v>
      </c>
      <c r="BB11" s="123">
        <f>IF(AZ11=2,G11,0)</f>
        <v>0</v>
      </c>
      <c r="BC11" s="123">
        <f>IF(AZ11=3,G11,0)</f>
        <v>0</v>
      </c>
      <c r="BD11" s="123">
        <f>IF(AZ11=4,G11,0)</f>
        <v>0</v>
      </c>
      <c r="BE11" s="123">
        <f>IF(AZ11=5,G11,0)</f>
        <v>0</v>
      </c>
      <c r="CZ11" s="123">
        <v>0</v>
      </c>
    </row>
    <row r="12" spans="1:104">
      <c r="A12" s="153">
        <v>5</v>
      </c>
      <c r="B12" s="154" t="s">
        <v>308</v>
      </c>
      <c r="C12" s="155" t="s">
        <v>311</v>
      </c>
      <c r="D12" s="156" t="s">
        <v>96</v>
      </c>
      <c r="E12" s="157">
        <v>8</v>
      </c>
      <c r="F12" s="157"/>
      <c r="G12" s="151">
        <f t="shared" si="0"/>
        <v>0</v>
      </c>
      <c r="O12" s="145"/>
    </row>
    <row r="13" spans="1:104" ht="22.5">
      <c r="A13" s="153">
        <v>6</v>
      </c>
      <c r="B13" s="154" t="s">
        <v>309</v>
      </c>
      <c r="C13" s="155" t="s">
        <v>310</v>
      </c>
      <c r="D13" s="156" t="s">
        <v>96</v>
      </c>
      <c r="E13" s="157">
        <v>2</v>
      </c>
      <c r="F13" s="157"/>
      <c r="G13" s="151">
        <f t="shared" si="0"/>
        <v>0</v>
      </c>
      <c r="O13" s="145">
        <v>2</v>
      </c>
      <c r="AA13" s="123">
        <v>1</v>
      </c>
      <c r="AB13" s="123">
        <v>1</v>
      </c>
      <c r="AC13" s="123">
        <v>1</v>
      </c>
      <c r="AZ13" s="123">
        <v>1</v>
      </c>
      <c r="BA13" s="123">
        <f>IF(AZ13=1,G13,0)</f>
        <v>0</v>
      </c>
      <c r="BB13" s="123">
        <f>IF(AZ13=2,G13,0)</f>
        <v>0</v>
      </c>
      <c r="BC13" s="123">
        <f>IF(AZ13=3,G13,0)</f>
        <v>0</v>
      </c>
      <c r="BD13" s="123">
        <f>IF(AZ13=4,G13,0)</f>
        <v>0</v>
      </c>
      <c r="BE13" s="123">
        <f>IF(AZ13=5,G13,0)</f>
        <v>0</v>
      </c>
      <c r="CZ13" s="123">
        <v>0</v>
      </c>
    </row>
    <row r="14" spans="1:104">
      <c r="A14" s="153">
        <v>7</v>
      </c>
      <c r="B14" s="154" t="s">
        <v>313</v>
      </c>
      <c r="C14" s="155" t="s">
        <v>312</v>
      </c>
      <c r="D14" s="156" t="s">
        <v>96</v>
      </c>
      <c r="E14" s="157">
        <v>8</v>
      </c>
      <c r="F14" s="157"/>
      <c r="G14" s="151">
        <f t="shared" si="0"/>
        <v>0</v>
      </c>
      <c r="O14" s="145"/>
    </row>
    <row r="15" spans="1:104" ht="22.5">
      <c r="A15" s="153">
        <v>8</v>
      </c>
      <c r="B15" s="154" t="s">
        <v>314</v>
      </c>
      <c r="C15" s="155" t="s">
        <v>315</v>
      </c>
      <c r="D15" s="156" t="s">
        <v>96</v>
      </c>
      <c r="E15" s="157">
        <v>2</v>
      </c>
      <c r="F15" s="157"/>
      <c r="G15" s="151">
        <f t="shared" si="0"/>
        <v>0</v>
      </c>
      <c r="O15" s="145">
        <v>2</v>
      </c>
      <c r="AA15" s="123">
        <v>1</v>
      </c>
      <c r="AB15" s="123">
        <v>1</v>
      </c>
      <c r="AC15" s="123">
        <v>1</v>
      </c>
      <c r="AZ15" s="123">
        <v>1</v>
      </c>
      <c r="BA15" s="123">
        <f>IF(AZ15=1,G15,0)</f>
        <v>0</v>
      </c>
      <c r="BB15" s="123">
        <f>IF(AZ15=2,G15,0)</f>
        <v>0</v>
      </c>
      <c r="BC15" s="123">
        <f>IF(AZ15=3,G15,0)</f>
        <v>0</v>
      </c>
      <c r="BD15" s="123">
        <f>IF(AZ15=4,G15,0)</f>
        <v>0</v>
      </c>
      <c r="BE15" s="123">
        <f>IF(AZ15=5,G15,0)</f>
        <v>0</v>
      </c>
      <c r="CZ15" s="123">
        <v>0</v>
      </c>
    </row>
    <row r="16" spans="1:104">
      <c r="A16" s="153">
        <v>9</v>
      </c>
      <c r="B16" s="154" t="s">
        <v>316</v>
      </c>
      <c r="C16" s="155" t="s">
        <v>317</v>
      </c>
      <c r="D16" s="156" t="s">
        <v>96</v>
      </c>
      <c r="E16" s="157">
        <v>8</v>
      </c>
      <c r="F16" s="157"/>
      <c r="G16" s="151">
        <f t="shared" si="0"/>
        <v>0</v>
      </c>
      <c r="O16" s="145"/>
    </row>
    <row r="17" spans="1:105">
      <c r="A17" s="153">
        <v>10</v>
      </c>
      <c r="B17" s="154" t="s">
        <v>318</v>
      </c>
      <c r="C17" s="155" t="s">
        <v>319</v>
      </c>
      <c r="D17" s="156" t="s">
        <v>90</v>
      </c>
      <c r="E17" s="157">
        <v>109</v>
      </c>
      <c r="F17" s="157"/>
      <c r="G17" s="151">
        <f t="shared" si="0"/>
        <v>0</v>
      </c>
      <c r="O17" s="145"/>
    </row>
    <row r="18" spans="1:105">
      <c r="A18" s="153">
        <v>11</v>
      </c>
      <c r="B18" s="154" t="s">
        <v>94</v>
      </c>
      <c r="C18" s="155" t="s">
        <v>320</v>
      </c>
      <c r="D18" s="156" t="s">
        <v>87</v>
      </c>
      <c r="E18" s="157">
        <v>22</v>
      </c>
      <c r="F18" s="157"/>
      <c r="G18" s="151">
        <f t="shared" si="0"/>
        <v>0</v>
      </c>
      <c r="O18" s="145"/>
    </row>
    <row r="19" spans="1:105">
      <c r="A19" s="158"/>
      <c r="B19" s="159" t="s">
        <v>95</v>
      </c>
      <c r="C19" s="160" t="str">
        <f>CONCATENATE(B7," ",C7)</f>
        <v>111_1 Asanační zásahy do porostu:</v>
      </c>
      <c r="D19" s="158"/>
      <c r="E19" s="161"/>
      <c r="F19" s="161"/>
      <c r="G19" s="162">
        <f>SUM(G8:G18)</f>
        <v>0</v>
      </c>
      <c r="O19" s="145">
        <v>4</v>
      </c>
      <c r="BA19" s="163">
        <f>SUM(BA7:BA18)</f>
        <v>0</v>
      </c>
      <c r="BB19" s="163">
        <f>SUM(BB7:BB18)</f>
        <v>0</v>
      </c>
      <c r="BC19" s="163">
        <f>SUM(BC7:BC18)</f>
        <v>0</v>
      </c>
      <c r="BD19" s="163">
        <f>SUM(BD7:BD18)</f>
        <v>0</v>
      </c>
      <c r="BE19" s="163">
        <f>SUM(BE7:BE18)</f>
        <v>0</v>
      </c>
    </row>
    <row r="20" spans="1:105">
      <c r="A20" s="138" t="s">
        <v>85</v>
      </c>
      <c r="B20" s="139" t="s">
        <v>59</v>
      </c>
      <c r="C20" s="140" t="s">
        <v>339</v>
      </c>
      <c r="D20" s="141"/>
      <c r="E20" s="142"/>
      <c r="F20" s="157"/>
      <c r="G20" s="151"/>
    </row>
    <row r="21" spans="1:105" ht="22.5">
      <c r="A21" s="153">
        <v>12</v>
      </c>
      <c r="B21" s="154" t="s">
        <v>340</v>
      </c>
      <c r="C21" s="155" t="s">
        <v>341</v>
      </c>
      <c r="D21" s="156" t="s">
        <v>96</v>
      </c>
      <c r="E21" s="157">
        <v>3</v>
      </c>
      <c r="F21" s="157"/>
      <c r="G21" s="151">
        <f>E21*F21</f>
        <v>0</v>
      </c>
    </row>
    <row r="22" spans="1:105">
      <c r="A22" s="153"/>
      <c r="B22" s="154"/>
      <c r="C22" s="195" t="s">
        <v>342</v>
      </c>
      <c r="D22" s="156"/>
      <c r="E22" s="157"/>
      <c r="F22" s="157"/>
      <c r="G22" s="151"/>
    </row>
    <row r="23" spans="1:105" ht="22.5">
      <c r="A23" s="153">
        <v>13</v>
      </c>
      <c r="B23" s="154" t="s">
        <v>343</v>
      </c>
      <c r="C23" s="155" t="s">
        <v>344</v>
      </c>
      <c r="D23" s="156" t="s">
        <v>96</v>
      </c>
      <c r="E23" s="157">
        <v>1</v>
      </c>
      <c r="F23" s="157"/>
      <c r="G23" s="151">
        <f>E23*F23</f>
        <v>0</v>
      </c>
    </row>
    <row r="24" spans="1:105">
      <c r="A24" s="153"/>
      <c r="B24" s="154"/>
      <c r="C24" s="195" t="s">
        <v>342</v>
      </c>
      <c r="D24" s="156"/>
      <c r="E24" s="157"/>
      <c r="F24" s="157"/>
      <c r="G24" s="151"/>
    </row>
    <row r="25" spans="1:105">
      <c r="A25" s="153">
        <v>14</v>
      </c>
      <c r="B25" s="154" t="s">
        <v>94</v>
      </c>
      <c r="C25" s="155" t="s">
        <v>345</v>
      </c>
      <c r="D25" s="156" t="s">
        <v>87</v>
      </c>
      <c r="E25" s="157">
        <v>1</v>
      </c>
      <c r="F25" s="157"/>
      <c r="G25" s="151">
        <f>E25*F25</f>
        <v>0</v>
      </c>
    </row>
    <row r="26" spans="1:105">
      <c r="A26" s="153"/>
      <c r="B26" s="154"/>
      <c r="C26" s="195" t="s">
        <v>346</v>
      </c>
      <c r="D26" s="156"/>
      <c r="E26" s="157"/>
      <c r="F26" s="157"/>
      <c r="G26" s="151"/>
    </row>
    <row r="27" spans="1:105">
      <c r="A27" s="153">
        <v>15</v>
      </c>
      <c r="B27" s="154" t="s">
        <v>94</v>
      </c>
      <c r="C27" s="155" t="s">
        <v>347</v>
      </c>
      <c r="D27" s="156" t="s">
        <v>348</v>
      </c>
      <c r="E27" s="157">
        <v>7</v>
      </c>
      <c r="F27" s="157"/>
      <c r="G27" s="151">
        <f>E27*F27</f>
        <v>0</v>
      </c>
      <c r="O27" s="145"/>
    </row>
    <row r="28" spans="1:105">
      <c r="A28" s="158"/>
      <c r="B28" s="159" t="s">
        <v>95</v>
      </c>
      <c r="C28" s="160" t="str">
        <f>CONCATENATE(B20," ",C20)</f>
        <v>111_2 Ochrana stromů během stavby:</v>
      </c>
      <c r="D28" s="158"/>
      <c r="E28" s="161"/>
      <c r="F28" s="196"/>
      <c r="G28" s="162">
        <f>SUM(G21:G27)</f>
        <v>0</v>
      </c>
      <c r="O28" s="145">
        <v>4</v>
      </c>
      <c r="BA28" s="163">
        <f>SUM(BA20:BA21)</f>
        <v>0</v>
      </c>
      <c r="BB28" s="163">
        <f>SUM(BB20:BB21)</f>
        <v>0</v>
      </c>
      <c r="BC28" s="163">
        <f>SUM(BC20:BC21)</f>
        <v>0</v>
      </c>
      <c r="BD28" s="163">
        <f>SUM(BD20:BD21)</f>
        <v>0</v>
      </c>
      <c r="BE28" s="163">
        <f>SUM(BE20:BE21)</f>
        <v>0</v>
      </c>
    </row>
    <row r="29" spans="1:105">
      <c r="A29" s="138" t="s">
        <v>85</v>
      </c>
      <c r="B29" s="139" t="s">
        <v>60</v>
      </c>
      <c r="C29" s="140" t="s">
        <v>125</v>
      </c>
      <c r="D29" s="141"/>
      <c r="E29" s="142"/>
      <c r="F29" s="142"/>
      <c r="G29" s="143"/>
      <c r="H29" s="144"/>
      <c r="I29" s="144"/>
      <c r="O29" s="145">
        <v>1</v>
      </c>
    </row>
    <row r="30" spans="1:105" ht="22.5">
      <c r="A30" s="153">
        <v>16</v>
      </c>
      <c r="B30" s="154" t="s">
        <v>126</v>
      </c>
      <c r="C30" s="155" t="s">
        <v>127</v>
      </c>
      <c r="D30" s="156" t="s">
        <v>90</v>
      </c>
      <c r="E30" s="157">
        <v>790</v>
      </c>
      <c r="F30" s="157"/>
      <c r="G30" s="151">
        <f>E30*F30</f>
        <v>0</v>
      </c>
      <c r="H30" s="171"/>
      <c r="P30" s="145">
        <v>2</v>
      </c>
      <c r="AB30" s="123">
        <v>1</v>
      </c>
      <c r="AC30" s="123">
        <v>1</v>
      </c>
      <c r="AD30" s="123">
        <v>1</v>
      </c>
      <c r="BA30" s="123">
        <v>1</v>
      </c>
      <c r="BB30" s="123">
        <f>IF(BA30=1,H30,0)</f>
        <v>0</v>
      </c>
      <c r="BC30" s="123">
        <f>IF(BA30=2,H30,0)</f>
        <v>0</v>
      </c>
      <c r="BD30" s="123">
        <f>IF(BA30=3,H30,0)</f>
        <v>0</v>
      </c>
      <c r="BE30" s="123">
        <f>IF(BA30=4,H30,0)</f>
        <v>0</v>
      </c>
      <c r="BF30" s="123">
        <f>IF(BA30=5,H30,0)</f>
        <v>0</v>
      </c>
      <c r="DA30" s="123">
        <v>0</v>
      </c>
    </row>
    <row r="31" spans="1:105">
      <c r="A31" s="138"/>
      <c r="B31" s="139"/>
      <c r="C31" s="152" t="s">
        <v>128</v>
      </c>
      <c r="D31" s="141"/>
      <c r="E31" s="142"/>
      <c r="F31" s="142"/>
      <c r="G31" s="143"/>
      <c r="H31" s="144"/>
      <c r="I31" s="144"/>
      <c r="O31" s="145"/>
    </row>
    <row r="32" spans="1:105">
      <c r="A32" s="146">
        <v>17</v>
      </c>
      <c r="B32" s="147" t="s">
        <v>115</v>
      </c>
      <c r="C32" s="148" t="s">
        <v>86</v>
      </c>
      <c r="D32" s="149" t="s">
        <v>87</v>
      </c>
      <c r="E32" s="150">
        <v>34</v>
      </c>
      <c r="F32" s="150"/>
      <c r="G32" s="151">
        <f>E32*F32</f>
        <v>0</v>
      </c>
      <c r="H32" s="144"/>
      <c r="I32" s="144"/>
      <c r="O32" s="145"/>
    </row>
    <row r="33" spans="1:105">
      <c r="A33" s="146"/>
      <c r="B33" s="147"/>
      <c r="C33" s="152" t="s">
        <v>121</v>
      </c>
      <c r="D33" s="149"/>
      <c r="E33" s="150"/>
      <c r="F33" s="150"/>
      <c r="G33" s="151"/>
      <c r="H33" s="144"/>
      <c r="I33" s="144"/>
      <c r="O33" s="145"/>
    </row>
    <row r="34" spans="1:105">
      <c r="A34" s="146">
        <v>18</v>
      </c>
      <c r="B34" s="147" t="s">
        <v>116</v>
      </c>
      <c r="C34" s="148" t="s">
        <v>88</v>
      </c>
      <c r="D34" s="149" t="s">
        <v>87</v>
      </c>
      <c r="E34" s="150">
        <v>34</v>
      </c>
      <c r="F34" s="150"/>
      <c r="G34" s="151">
        <f>E34*F34</f>
        <v>0</v>
      </c>
      <c r="H34" s="144"/>
      <c r="I34" s="144"/>
      <c r="O34" s="145"/>
    </row>
    <row r="35" spans="1:105">
      <c r="A35" s="146"/>
      <c r="B35" s="147"/>
      <c r="C35" s="152" t="s">
        <v>121</v>
      </c>
      <c r="D35" s="149"/>
      <c r="E35" s="150"/>
      <c r="F35" s="150"/>
      <c r="G35" s="151"/>
      <c r="H35" s="144"/>
      <c r="I35" s="144"/>
      <c r="O35" s="145"/>
    </row>
    <row r="36" spans="1:105">
      <c r="A36" s="146">
        <v>19</v>
      </c>
      <c r="B36" s="147" t="s">
        <v>131</v>
      </c>
      <c r="C36" s="148" t="s">
        <v>132</v>
      </c>
      <c r="D36" s="149" t="s">
        <v>90</v>
      </c>
      <c r="E36" s="150">
        <v>152</v>
      </c>
      <c r="F36" s="150"/>
      <c r="G36" s="151">
        <f>E36*F36</f>
        <v>0</v>
      </c>
      <c r="H36" s="144"/>
      <c r="I36" s="144"/>
      <c r="O36" s="145"/>
    </row>
    <row r="37" spans="1:105">
      <c r="A37" s="146"/>
      <c r="B37" s="147"/>
      <c r="C37" s="152" t="s">
        <v>133</v>
      </c>
      <c r="D37" s="149"/>
      <c r="E37" s="150"/>
      <c r="F37" s="150"/>
      <c r="G37" s="151"/>
      <c r="H37" s="144"/>
      <c r="I37" s="144"/>
      <c r="O37" s="145"/>
    </row>
    <row r="38" spans="1:105">
      <c r="A38" s="146">
        <v>20</v>
      </c>
      <c r="B38" s="147" t="s">
        <v>117</v>
      </c>
      <c r="C38" s="148" t="s">
        <v>89</v>
      </c>
      <c r="D38" s="149" t="s">
        <v>90</v>
      </c>
      <c r="E38" s="150">
        <v>152</v>
      </c>
      <c r="F38" s="150"/>
      <c r="G38" s="151">
        <f>E38*F38</f>
        <v>0</v>
      </c>
      <c r="H38" s="144"/>
      <c r="I38" s="144"/>
      <c r="O38" s="145"/>
    </row>
    <row r="39" spans="1:105">
      <c r="A39" s="146"/>
      <c r="B39" s="147"/>
      <c r="C39" s="152" t="s">
        <v>122</v>
      </c>
      <c r="D39" s="149"/>
      <c r="E39" s="150"/>
      <c r="F39" s="150"/>
      <c r="G39" s="151"/>
      <c r="H39" s="144"/>
      <c r="I39" s="144"/>
      <c r="O39" s="145"/>
    </row>
    <row r="40" spans="1:105">
      <c r="A40" s="153">
        <v>21</v>
      </c>
      <c r="B40" s="154" t="s">
        <v>118</v>
      </c>
      <c r="C40" s="155" t="s">
        <v>91</v>
      </c>
      <c r="D40" s="156" t="s">
        <v>90</v>
      </c>
      <c r="E40" s="157">
        <v>790</v>
      </c>
      <c r="F40" s="157"/>
      <c r="G40" s="151">
        <f>E40*F40</f>
        <v>0</v>
      </c>
      <c r="O40" s="145"/>
    </row>
    <row r="41" spans="1:105">
      <c r="A41" s="153"/>
      <c r="B41" s="154"/>
      <c r="C41" s="152" t="s">
        <v>123</v>
      </c>
      <c r="D41" s="156"/>
      <c r="E41" s="157"/>
      <c r="F41" s="157"/>
      <c r="G41" s="151"/>
      <c r="O41" s="145"/>
    </row>
    <row r="42" spans="1:105">
      <c r="A42" s="146">
        <v>22</v>
      </c>
      <c r="B42" s="147" t="s">
        <v>150</v>
      </c>
      <c r="C42" s="148" t="s">
        <v>151</v>
      </c>
      <c r="D42" s="149" t="s">
        <v>90</v>
      </c>
      <c r="E42" s="150">
        <v>710</v>
      </c>
      <c r="F42" s="150"/>
      <c r="G42" s="151">
        <f t="shared" ref="G42:G55" si="1">E42*F42</f>
        <v>0</v>
      </c>
      <c r="H42" s="144"/>
      <c r="I42" s="144"/>
      <c r="O42" s="145"/>
    </row>
    <row r="43" spans="1:105">
      <c r="A43" s="153">
        <v>23</v>
      </c>
      <c r="B43" s="154" t="s">
        <v>129</v>
      </c>
      <c r="C43" s="155" t="s">
        <v>130</v>
      </c>
      <c r="D43" s="156" t="s">
        <v>90</v>
      </c>
      <c r="E43" s="157">
        <v>165</v>
      </c>
      <c r="F43" s="157"/>
      <c r="G43" s="151">
        <f t="shared" si="1"/>
        <v>0</v>
      </c>
      <c r="O43" s="145">
        <v>2</v>
      </c>
      <c r="AA43" s="123">
        <v>1</v>
      </c>
      <c r="AB43" s="123">
        <v>1</v>
      </c>
      <c r="AC43" s="123">
        <v>1</v>
      </c>
      <c r="AZ43" s="123">
        <v>1</v>
      </c>
      <c r="BA43" s="123">
        <f>IF(AZ43=1,G43,0)</f>
        <v>0</v>
      </c>
      <c r="BB43" s="123">
        <f>IF(AZ43=2,G43,0)</f>
        <v>0</v>
      </c>
      <c r="BC43" s="123">
        <f>IF(AZ43=3,G43,0)</f>
        <v>0</v>
      </c>
      <c r="BD43" s="123">
        <f>IF(AZ43=4,G43,0)</f>
        <v>0</v>
      </c>
      <c r="BE43" s="123">
        <f>IF(AZ43=5,G43,0)</f>
        <v>0</v>
      </c>
      <c r="CZ43" s="123">
        <v>0</v>
      </c>
    </row>
    <row r="44" spans="1:105">
      <c r="A44" s="153"/>
      <c r="B44" s="154"/>
      <c r="C44" s="152" t="s">
        <v>124</v>
      </c>
      <c r="D44" s="156"/>
      <c r="E44" s="157"/>
      <c r="F44" s="157"/>
      <c r="G44" s="151">
        <f t="shared" si="1"/>
        <v>0</v>
      </c>
      <c r="O44" s="145"/>
    </row>
    <row r="45" spans="1:105">
      <c r="A45" s="153">
        <v>24</v>
      </c>
      <c r="B45" s="154" t="s">
        <v>134</v>
      </c>
      <c r="C45" s="155" t="s">
        <v>135</v>
      </c>
      <c r="D45" s="156" t="s">
        <v>90</v>
      </c>
      <c r="E45" s="157">
        <v>160</v>
      </c>
      <c r="F45" s="157"/>
      <c r="G45" s="151">
        <f t="shared" si="1"/>
        <v>0</v>
      </c>
      <c r="H45" s="171"/>
      <c r="L45" s="132"/>
      <c r="P45" s="145">
        <v>2</v>
      </c>
      <c r="AB45" s="123">
        <v>1</v>
      </c>
      <c r="AC45" s="123">
        <v>1</v>
      </c>
      <c r="AD45" s="123">
        <v>1</v>
      </c>
      <c r="BA45" s="123">
        <v>1</v>
      </c>
      <c r="BB45" s="123" t="e">
        <f>IF(BA45=1,#REF!,0)</f>
        <v>#REF!</v>
      </c>
      <c r="BC45" s="123">
        <f>IF(BA45=2,#REF!,0)</f>
        <v>0</v>
      </c>
      <c r="BD45" s="123">
        <f>IF(BA45=3,#REF!,0)</f>
        <v>0</v>
      </c>
      <c r="BE45" s="123">
        <f>IF(BA45=4,#REF!,0)</f>
        <v>0</v>
      </c>
      <c r="BF45" s="123">
        <f>IF(BA45=5,#REF!,0)</f>
        <v>0</v>
      </c>
      <c r="DA45" s="123">
        <v>0</v>
      </c>
    </row>
    <row r="46" spans="1:105">
      <c r="A46" s="153"/>
      <c r="B46" s="154"/>
      <c r="C46" s="152" t="s">
        <v>136</v>
      </c>
      <c r="D46" s="156"/>
      <c r="E46" s="157"/>
      <c r="F46" s="157"/>
      <c r="G46" s="151">
        <f t="shared" si="1"/>
        <v>0</v>
      </c>
      <c r="H46" s="174"/>
      <c r="O46" s="145"/>
    </row>
    <row r="47" spans="1:105">
      <c r="A47" s="153">
        <v>25</v>
      </c>
      <c r="B47" s="154" t="s">
        <v>137</v>
      </c>
      <c r="C47" s="155" t="s">
        <v>138</v>
      </c>
      <c r="D47" s="156" t="s">
        <v>90</v>
      </c>
      <c r="E47" s="157">
        <v>160</v>
      </c>
      <c r="F47" s="157"/>
      <c r="G47" s="151">
        <f t="shared" si="1"/>
        <v>0</v>
      </c>
      <c r="H47" s="171"/>
      <c r="P47" s="145">
        <v>2</v>
      </c>
      <c r="AB47" s="123">
        <v>1</v>
      </c>
      <c r="AC47" s="123">
        <v>1</v>
      </c>
      <c r="AD47" s="123">
        <v>1</v>
      </c>
      <c r="BA47" s="123">
        <v>1</v>
      </c>
      <c r="BB47" s="123">
        <f>IF(BA47=1,H50,0)</f>
        <v>0</v>
      </c>
      <c r="BC47" s="123">
        <f>IF(BA47=2,H50,0)</f>
        <v>0</v>
      </c>
      <c r="BD47" s="123">
        <f>IF(BA47=3,H50,0)</f>
        <v>0</v>
      </c>
      <c r="BE47" s="123">
        <f>IF(BA47=4,H50,0)</f>
        <v>0</v>
      </c>
      <c r="BF47" s="123">
        <f>IF(BA47=5,H50,0)</f>
        <v>0</v>
      </c>
      <c r="DA47" s="123">
        <v>0</v>
      </c>
    </row>
    <row r="48" spans="1:105">
      <c r="A48" s="153"/>
      <c r="B48" s="154"/>
      <c r="C48" s="152" t="s">
        <v>136</v>
      </c>
      <c r="D48" s="156"/>
      <c r="E48" s="157"/>
      <c r="F48" s="157"/>
      <c r="G48" s="151"/>
      <c r="H48" s="174"/>
      <c r="O48" s="145">
        <v>2</v>
      </c>
      <c r="AA48" s="123">
        <v>3</v>
      </c>
      <c r="AB48" s="123">
        <v>1</v>
      </c>
      <c r="AC48" s="123">
        <v>100002</v>
      </c>
      <c r="AZ48" s="123">
        <v>1</v>
      </c>
      <c r="BA48" s="123">
        <f>IF(AZ48=1,G48,0)</f>
        <v>0</v>
      </c>
      <c r="BB48" s="123">
        <f>IF(AZ48=2,G48,0)</f>
        <v>0</v>
      </c>
      <c r="BC48" s="123">
        <f>IF(AZ48=3,G48,0)</f>
        <v>0</v>
      </c>
      <c r="BD48" s="123">
        <f>IF(AZ48=4,G48,0)</f>
        <v>0</v>
      </c>
      <c r="BE48" s="123">
        <f>IF(AZ48=5,G48,0)</f>
        <v>0</v>
      </c>
      <c r="CZ48" s="123">
        <v>1E-3</v>
      </c>
    </row>
    <row r="49" spans="1:105">
      <c r="A49" s="153">
        <v>26</v>
      </c>
      <c r="B49" s="154" t="s">
        <v>139</v>
      </c>
      <c r="C49" s="155" t="s">
        <v>140</v>
      </c>
      <c r="D49" s="156" t="s">
        <v>90</v>
      </c>
      <c r="E49" s="157">
        <v>160</v>
      </c>
      <c r="F49" s="157"/>
      <c r="G49" s="151">
        <f t="shared" si="1"/>
        <v>0</v>
      </c>
      <c r="H49" s="171"/>
      <c r="P49" s="145">
        <v>2</v>
      </c>
      <c r="AB49" s="123">
        <v>1</v>
      </c>
      <c r="AC49" s="123">
        <v>1</v>
      </c>
      <c r="AD49" s="123">
        <v>1</v>
      </c>
      <c r="BA49" s="123">
        <v>1</v>
      </c>
      <c r="BB49" s="123">
        <f>IF(BA49=1,H70,0)</f>
        <v>0</v>
      </c>
      <c r="BC49" s="123">
        <f>IF(BA49=2,H70,0)</f>
        <v>0</v>
      </c>
      <c r="BD49" s="123">
        <f>IF(BA49=3,H70,0)</f>
        <v>0</v>
      </c>
      <c r="BE49" s="123">
        <f>IF(BA49=4,H70,0)</f>
        <v>0</v>
      </c>
      <c r="BF49" s="123">
        <f>IF(BA49=5,H70,0)</f>
        <v>0</v>
      </c>
      <c r="DA49" s="123">
        <v>0</v>
      </c>
    </row>
    <row r="50" spans="1:105">
      <c r="A50" s="153"/>
      <c r="B50" s="154"/>
      <c r="C50" s="152" t="s">
        <v>136</v>
      </c>
      <c r="D50" s="156"/>
      <c r="E50" s="157"/>
      <c r="F50" s="157"/>
      <c r="G50" s="151"/>
      <c r="H50" s="174"/>
      <c r="O50" s="145"/>
    </row>
    <row r="51" spans="1:105">
      <c r="A51" s="153">
        <v>27</v>
      </c>
      <c r="B51" s="154" t="s">
        <v>141</v>
      </c>
      <c r="C51" s="155" t="s">
        <v>142</v>
      </c>
      <c r="D51" s="156" t="s">
        <v>90</v>
      </c>
      <c r="E51" s="157">
        <v>160</v>
      </c>
      <c r="F51" s="157"/>
      <c r="G51" s="151">
        <f t="shared" si="1"/>
        <v>0</v>
      </c>
      <c r="H51" s="171"/>
      <c r="P51" s="145">
        <v>2</v>
      </c>
      <c r="AB51" s="123">
        <v>1</v>
      </c>
      <c r="AC51" s="123">
        <v>1</v>
      </c>
      <c r="AD51" s="123">
        <v>1</v>
      </c>
      <c r="BA51" s="123">
        <v>1</v>
      </c>
      <c r="BB51" s="123">
        <f>IF(BA51=1,H66,0)</f>
        <v>0</v>
      </c>
      <c r="BC51" s="123">
        <f>IF(BA51=2,H66,0)</f>
        <v>0</v>
      </c>
      <c r="BD51" s="123">
        <f>IF(BA51=3,H66,0)</f>
        <v>0</v>
      </c>
      <c r="BE51" s="123">
        <f>IF(BA51=4,H66,0)</f>
        <v>0</v>
      </c>
      <c r="BF51" s="123">
        <f>IF(BA51=5,H66,0)</f>
        <v>0</v>
      </c>
      <c r="DA51" s="123">
        <v>0</v>
      </c>
    </row>
    <row r="52" spans="1:105">
      <c r="A52" s="153"/>
      <c r="B52" s="154"/>
      <c r="C52" s="152" t="s">
        <v>136</v>
      </c>
      <c r="D52" s="156"/>
      <c r="E52" s="157"/>
      <c r="F52" s="157"/>
      <c r="G52" s="151"/>
      <c r="H52" s="174"/>
      <c r="O52" s="145"/>
    </row>
    <row r="53" spans="1:105">
      <c r="A53" s="153">
        <v>28</v>
      </c>
      <c r="B53" s="154" t="s">
        <v>143</v>
      </c>
      <c r="C53" s="155" t="s">
        <v>144</v>
      </c>
      <c r="D53" s="156" t="s">
        <v>90</v>
      </c>
      <c r="E53" s="157">
        <v>80</v>
      </c>
      <c r="F53" s="157"/>
      <c r="G53" s="151">
        <f t="shared" si="1"/>
        <v>0</v>
      </c>
      <c r="H53" s="171"/>
      <c r="P53" s="145"/>
    </row>
    <row r="54" spans="1:105">
      <c r="A54" s="153"/>
      <c r="B54" s="154"/>
      <c r="C54" s="152" t="s">
        <v>147</v>
      </c>
      <c r="D54" s="156"/>
      <c r="E54" s="157"/>
      <c r="F54" s="157"/>
      <c r="G54" s="151"/>
      <c r="H54" s="171"/>
      <c r="P54" s="145"/>
    </row>
    <row r="55" spans="1:105" ht="22.5">
      <c r="A55" s="153">
        <v>29</v>
      </c>
      <c r="B55" s="154" t="s">
        <v>145</v>
      </c>
      <c r="C55" s="155" t="s">
        <v>146</v>
      </c>
      <c r="D55" s="156" t="s">
        <v>101</v>
      </c>
      <c r="E55" s="167">
        <v>2.3999999999999998E-3</v>
      </c>
      <c r="F55" s="157"/>
      <c r="G55" s="151">
        <f t="shared" si="1"/>
        <v>0</v>
      </c>
      <c r="H55" s="171"/>
      <c r="P55" s="145"/>
    </row>
    <row r="56" spans="1:105">
      <c r="A56" s="153"/>
      <c r="B56" s="154"/>
      <c r="C56" s="173" t="s">
        <v>148</v>
      </c>
      <c r="D56" s="156"/>
      <c r="E56" s="168"/>
      <c r="F56" s="157"/>
      <c r="G56" s="151"/>
      <c r="H56" s="172"/>
      <c r="P56" s="145"/>
    </row>
    <row r="57" spans="1:105">
      <c r="A57" s="153" t="s">
        <v>120</v>
      </c>
      <c r="B57" s="154"/>
      <c r="C57" s="175" t="s">
        <v>281</v>
      </c>
      <c r="D57" s="156"/>
      <c r="E57" s="168"/>
      <c r="F57" s="157"/>
      <c r="G57" s="151"/>
      <c r="H57" s="172"/>
      <c r="P57" s="145"/>
    </row>
    <row r="58" spans="1:105">
      <c r="A58" s="176">
        <v>30</v>
      </c>
      <c r="B58" s="154"/>
      <c r="C58" s="155" t="s">
        <v>152</v>
      </c>
      <c r="D58" s="156" t="s">
        <v>153</v>
      </c>
      <c r="E58" s="168">
        <v>0.5</v>
      </c>
      <c r="F58" s="157"/>
      <c r="G58" s="151">
        <f t="shared" ref="G58:G64" si="2">E58*F58</f>
        <v>0</v>
      </c>
      <c r="H58" s="172"/>
      <c r="P58" s="145"/>
    </row>
    <row r="59" spans="1:105">
      <c r="A59" s="176"/>
      <c r="B59" s="154"/>
      <c r="C59" s="152" t="s">
        <v>154</v>
      </c>
      <c r="D59" s="156"/>
      <c r="E59" s="168"/>
      <c r="F59" s="157"/>
      <c r="G59" s="151"/>
      <c r="H59" s="172"/>
      <c r="P59" s="145"/>
    </row>
    <row r="60" spans="1:105">
      <c r="A60" s="176">
        <v>31</v>
      </c>
      <c r="B60" s="154"/>
      <c r="C60" s="155" t="s">
        <v>155</v>
      </c>
      <c r="D60" s="156" t="s">
        <v>87</v>
      </c>
      <c r="E60" s="168">
        <v>34</v>
      </c>
      <c r="F60" s="157"/>
      <c r="G60" s="151">
        <f t="shared" si="2"/>
        <v>0</v>
      </c>
      <c r="H60" s="172"/>
      <c r="P60" s="145"/>
    </row>
    <row r="61" spans="1:105">
      <c r="A61" s="176"/>
      <c r="B61" s="154"/>
      <c r="C61" s="152" t="s">
        <v>156</v>
      </c>
      <c r="D61" s="156"/>
      <c r="E61" s="168"/>
      <c r="F61" s="157"/>
      <c r="G61" s="151"/>
      <c r="H61" s="172"/>
      <c r="P61" s="145"/>
    </row>
    <row r="62" spans="1:105">
      <c r="A62" s="176">
        <v>32</v>
      </c>
      <c r="B62" s="154"/>
      <c r="C62" s="155" t="s">
        <v>161</v>
      </c>
      <c r="D62" s="156" t="s">
        <v>104</v>
      </c>
      <c r="E62" s="168">
        <v>2.4</v>
      </c>
      <c r="F62" s="157"/>
      <c r="G62" s="151">
        <f t="shared" si="2"/>
        <v>0</v>
      </c>
      <c r="H62" s="172"/>
      <c r="P62" s="145"/>
    </row>
    <row r="63" spans="1:105">
      <c r="A63" s="176"/>
      <c r="B63" s="154"/>
      <c r="C63" s="152" t="s">
        <v>162</v>
      </c>
      <c r="D63" s="156"/>
      <c r="E63" s="168"/>
      <c r="F63" s="157"/>
      <c r="G63" s="151"/>
      <c r="H63" s="172"/>
      <c r="P63" s="145"/>
    </row>
    <row r="64" spans="1:105">
      <c r="A64" s="176">
        <v>33</v>
      </c>
      <c r="B64" s="154"/>
      <c r="C64" s="155" t="s">
        <v>163</v>
      </c>
      <c r="D64" s="156" t="s">
        <v>104</v>
      </c>
      <c r="E64" s="168">
        <v>2.4</v>
      </c>
      <c r="F64" s="157"/>
      <c r="G64" s="151">
        <f t="shared" si="2"/>
        <v>0</v>
      </c>
      <c r="H64" s="172"/>
      <c r="P64" s="145"/>
    </row>
    <row r="65" spans="1:104">
      <c r="A65" s="176"/>
      <c r="B65" s="154"/>
      <c r="C65" s="152" t="s">
        <v>164</v>
      </c>
      <c r="D65" s="156"/>
      <c r="E65" s="168"/>
      <c r="F65" s="157"/>
      <c r="G65" s="151"/>
      <c r="H65" s="172"/>
      <c r="P65" s="145"/>
    </row>
    <row r="66" spans="1:104">
      <c r="A66" s="158"/>
      <c r="B66" s="159" t="s">
        <v>95</v>
      </c>
      <c r="C66" s="160" t="str">
        <f>CONCATENATE(B29," ",C29)</f>
        <v>111_3 Příprava ploch, založení trávníku:</v>
      </c>
      <c r="D66" s="158"/>
      <c r="E66" s="161"/>
      <c r="F66" s="161"/>
      <c r="G66" s="162">
        <f>SUM(G30:G65)</f>
        <v>0</v>
      </c>
      <c r="O66" s="145">
        <v>4</v>
      </c>
      <c r="BA66" s="163">
        <f>SUM(BA29:BA49)</f>
        <v>4</v>
      </c>
      <c r="BB66" s="163" t="e">
        <f>SUM(BB29:BB49)</f>
        <v>#REF!</v>
      </c>
      <c r="BC66" s="163">
        <f>SUM(BC29:BC49)</f>
        <v>0</v>
      </c>
      <c r="BD66" s="163">
        <f>SUM(BD29:BD49)</f>
        <v>0</v>
      </c>
      <c r="BE66" s="163">
        <f>SUM(BE29:BE49)</f>
        <v>0</v>
      </c>
    </row>
    <row r="67" spans="1:104">
      <c r="A67" s="138" t="s">
        <v>85</v>
      </c>
      <c r="B67" s="139" t="s">
        <v>326</v>
      </c>
      <c r="C67" s="140" t="s">
        <v>165</v>
      </c>
      <c r="D67" s="141"/>
      <c r="E67" s="142"/>
      <c r="F67" s="142"/>
      <c r="G67" s="143"/>
      <c r="H67" s="144"/>
      <c r="I67" s="144"/>
      <c r="O67" s="145">
        <v>1</v>
      </c>
    </row>
    <row r="68" spans="1:104" s="184" customFormat="1">
      <c r="A68" s="190">
        <v>34</v>
      </c>
      <c r="B68" s="178" t="s">
        <v>261</v>
      </c>
      <c r="C68" s="179" t="s">
        <v>262</v>
      </c>
      <c r="D68" s="180" t="s">
        <v>96</v>
      </c>
      <c r="E68" s="186">
        <v>1</v>
      </c>
      <c r="F68" s="186"/>
      <c r="G68" s="151">
        <f t="shared" ref="G68:G98" si="3">E68*F68</f>
        <v>0</v>
      </c>
      <c r="H68" s="183"/>
      <c r="I68" s="183"/>
      <c r="O68" s="185"/>
    </row>
    <row r="69" spans="1:104" s="184" customFormat="1" ht="11.25">
      <c r="A69" s="180"/>
      <c r="B69" s="178"/>
      <c r="C69" s="164" t="s">
        <v>263</v>
      </c>
      <c r="D69" s="180"/>
      <c r="E69" s="181"/>
      <c r="F69" s="181"/>
      <c r="G69" s="182"/>
      <c r="H69" s="183"/>
      <c r="I69" s="183"/>
      <c r="O69" s="185"/>
    </row>
    <row r="70" spans="1:104" ht="22.5">
      <c r="A70" s="153">
        <v>35</v>
      </c>
      <c r="B70" s="154" t="s">
        <v>264</v>
      </c>
      <c r="C70" s="155" t="s">
        <v>279</v>
      </c>
      <c r="D70" s="156" t="s">
        <v>96</v>
      </c>
      <c r="E70" s="157">
        <v>25</v>
      </c>
      <c r="F70" s="157"/>
      <c r="G70" s="151">
        <f t="shared" si="3"/>
        <v>0</v>
      </c>
      <c r="O70" s="145">
        <v>2</v>
      </c>
      <c r="AA70" s="123">
        <v>1</v>
      </c>
      <c r="AB70" s="123">
        <v>1</v>
      </c>
      <c r="AC70" s="123">
        <v>1</v>
      </c>
      <c r="AZ70" s="123">
        <v>1</v>
      </c>
      <c r="BA70" s="123">
        <f>IF(AZ70=1,G70,0)</f>
        <v>0</v>
      </c>
      <c r="BB70" s="123">
        <f>IF(AZ70=2,G70,0)</f>
        <v>0</v>
      </c>
      <c r="BC70" s="123">
        <f>IF(AZ70=3,G70,0)</f>
        <v>0</v>
      </c>
      <c r="BD70" s="123">
        <f>IF(AZ70=4,G70,0)</f>
        <v>0</v>
      </c>
      <c r="BE70" s="123">
        <f>IF(AZ70=5,G70,0)</f>
        <v>0</v>
      </c>
      <c r="CZ70" s="123">
        <v>0</v>
      </c>
    </row>
    <row r="71" spans="1:104">
      <c r="A71" s="153"/>
      <c r="B71" s="154"/>
      <c r="C71" s="164" t="s">
        <v>293</v>
      </c>
      <c r="D71" s="156"/>
      <c r="E71" s="157"/>
      <c r="F71" s="157"/>
      <c r="G71" s="151">
        <f t="shared" si="3"/>
        <v>0</v>
      </c>
      <c r="K71" s="132"/>
      <c r="O71" s="145"/>
    </row>
    <row r="72" spans="1:104" ht="22.5">
      <c r="A72" s="153">
        <v>36</v>
      </c>
      <c r="B72" s="154" t="s">
        <v>336</v>
      </c>
      <c r="C72" s="155" t="s">
        <v>337</v>
      </c>
      <c r="D72" s="156" t="s">
        <v>96</v>
      </c>
      <c r="E72" s="157">
        <v>85</v>
      </c>
      <c r="F72" s="157"/>
      <c r="G72" s="151">
        <f>E72*F72</f>
        <v>0</v>
      </c>
      <c r="H72" s="165"/>
      <c r="I72" s="165"/>
      <c r="J72" s="132"/>
      <c r="K72" s="177"/>
      <c r="O72" s="145">
        <v>2</v>
      </c>
      <c r="AA72" s="123">
        <v>1</v>
      </c>
      <c r="AB72" s="123">
        <v>1</v>
      </c>
      <c r="AC72" s="123">
        <v>1</v>
      </c>
      <c r="AZ72" s="123">
        <v>1</v>
      </c>
      <c r="BA72" s="123">
        <f>IF(AZ72=1,G72,0)</f>
        <v>0</v>
      </c>
      <c r="BB72" s="123">
        <f>IF(AZ72=2,G72,0)</f>
        <v>0</v>
      </c>
      <c r="BC72" s="123">
        <f>IF(AZ72=3,G72,0)</f>
        <v>0</v>
      </c>
      <c r="BD72" s="123">
        <f>IF(AZ72=4,G72,0)</f>
        <v>0</v>
      </c>
      <c r="BE72" s="123">
        <f>IF(AZ72=5,G72,0)</f>
        <v>0</v>
      </c>
      <c r="CZ72" s="123">
        <v>0</v>
      </c>
    </row>
    <row r="73" spans="1:104">
      <c r="A73" s="153"/>
      <c r="B73" s="154"/>
      <c r="C73" s="164" t="s">
        <v>265</v>
      </c>
      <c r="D73" s="156"/>
      <c r="E73" s="157"/>
      <c r="F73" s="157"/>
      <c r="G73" s="151">
        <f>E73*F73</f>
        <v>0</v>
      </c>
      <c r="H73" s="165"/>
      <c r="I73" s="165"/>
      <c r="J73" s="132"/>
      <c r="K73" s="177"/>
      <c r="L73" s="132"/>
      <c r="O73" s="145"/>
    </row>
    <row r="74" spans="1:104" ht="22.5">
      <c r="A74" s="153">
        <v>37</v>
      </c>
      <c r="B74" s="154" t="s">
        <v>266</v>
      </c>
      <c r="C74" s="155" t="s">
        <v>97</v>
      </c>
      <c r="D74" s="156" t="s">
        <v>96</v>
      </c>
      <c r="E74" s="157">
        <v>420</v>
      </c>
      <c r="F74" s="157"/>
      <c r="G74" s="151">
        <f t="shared" si="3"/>
        <v>0</v>
      </c>
      <c r="H74" s="165"/>
      <c r="I74" s="165"/>
      <c r="J74" s="132"/>
      <c r="K74" s="177"/>
      <c r="O74" s="145">
        <v>2</v>
      </c>
      <c r="AA74" s="123">
        <v>1</v>
      </c>
      <c r="AB74" s="123">
        <v>1</v>
      </c>
      <c r="AC74" s="123">
        <v>1</v>
      </c>
      <c r="AZ74" s="123">
        <v>1</v>
      </c>
      <c r="BA74" s="123">
        <f>IF(AZ74=1,G74,0)</f>
        <v>0</v>
      </c>
      <c r="BB74" s="123">
        <f>IF(AZ74=2,G74,0)</f>
        <v>0</v>
      </c>
      <c r="BC74" s="123">
        <f>IF(AZ74=3,G74,0)</f>
        <v>0</v>
      </c>
      <c r="BD74" s="123">
        <f>IF(AZ74=4,G74,0)</f>
        <v>0</v>
      </c>
      <c r="BE74" s="123">
        <f>IF(AZ74=5,G74,0)</f>
        <v>0</v>
      </c>
      <c r="CZ74" s="123">
        <v>0</v>
      </c>
    </row>
    <row r="75" spans="1:104">
      <c r="A75" s="153"/>
      <c r="B75" s="154"/>
      <c r="C75" s="164" t="s">
        <v>265</v>
      </c>
      <c r="D75" s="156"/>
      <c r="E75" s="157"/>
      <c r="F75" s="157"/>
      <c r="G75" s="151">
        <f t="shared" si="3"/>
        <v>0</v>
      </c>
      <c r="H75" s="165"/>
      <c r="I75" s="165"/>
      <c r="J75" s="132"/>
      <c r="K75" s="177"/>
      <c r="L75" s="132"/>
      <c r="O75" s="145"/>
    </row>
    <row r="76" spans="1:104">
      <c r="A76" s="153">
        <v>38</v>
      </c>
      <c r="B76" s="154" t="s">
        <v>294</v>
      </c>
      <c r="C76" s="155" t="s">
        <v>295</v>
      </c>
      <c r="D76" s="156" t="s">
        <v>93</v>
      </c>
      <c r="E76" s="157">
        <v>2</v>
      </c>
      <c r="F76" s="157"/>
      <c r="G76" s="151">
        <f t="shared" si="3"/>
        <v>0</v>
      </c>
      <c r="H76" s="165"/>
      <c r="I76" s="165"/>
      <c r="J76" s="132"/>
      <c r="K76" s="177"/>
      <c r="L76" s="132"/>
      <c r="O76" s="145"/>
    </row>
    <row r="77" spans="1:104">
      <c r="A77" s="153">
        <v>39</v>
      </c>
      <c r="B77" s="154" t="s">
        <v>268</v>
      </c>
      <c r="C77" s="155" t="s">
        <v>98</v>
      </c>
      <c r="D77" s="156" t="s">
        <v>96</v>
      </c>
      <c r="E77" s="157">
        <v>505</v>
      </c>
      <c r="F77" s="157"/>
      <c r="G77" s="151">
        <f t="shared" si="3"/>
        <v>0</v>
      </c>
      <c r="H77" s="165"/>
      <c r="I77" s="165"/>
      <c r="J77" s="132"/>
      <c r="K77" s="177"/>
      <c r="O77" s="145">
        <v>2</v>
      </c>
      <c r="AA77" s="123">
        <v>1</v>
      </c>
      <c r="AB77" s="123">
        <v>1</v>
      </c>
      <c r="AC77" s="123">
        <v>1</v>
      </c>
      <c r="AZ77" s="123">
        <v>1</v>
      </c>
      <c r="BA77" s="123">
        <f>IF(AZ77=1,G77,0)</f>
        <v>0</v>
      </c>
      <c r="BB77" s="123">
        <f>IF(AZ77=2,G77,0)</f>
        <v>0</v>
      </c>
      <c r="BC77" s="123">
        <f>IF(AZ77=3,G77,0)</f>
        <v>0</v>
      </c>
      <c r="BD77" s="123">
        <f>IF(AZ77=4,G77,0)</f>
        <v>0</v>
      </c>
      <c r="BE77" s="123">
        <f>IF(AZ77=5,G77,0)</f>
        <v>0</v>
      </c>
      <c r="CZ77" s="123">
        <v>0</v>
      </c>
    </row>
    <row r="78" spans="1:104">
      <c r="A78" s="153">
        <v>40</v>
      </c>
      <c r="B78" s="154" t="s">
        <v>269</v>
      </c>
      <c r="C78" s="155" t="s">
        <v>99</v>
      </c>
      <c r="D78" s="156" t="s">
        <v>96</v>
      </c>
      <c r="E78" s="157">
        <v>25</v>
      </c>
      <c r="F78" s="157"/>
      <c r="G78" s="151">
        <f t="shared" si="3"/>
        <v>0</v>
      </c>
      <c r="H78" s="132"/>
      <c r="I78" s="165"/>
      <c r="J78" s="132"/>
      <c r="K78" s="177"/>
      <c r="O78" s="145">
        <v>2</v>
      </c>
      <c r="AA78" s="123">
        <v>1</v>
      </c>
      <c r="AB78" s="123">
        <v>1</v>
      </c>
      <c r="AC78" s="123">
        <v>1</v>
      </c>
      <c r="AZ78" s="123">
        <v>1</v>
      </c>
      <c r="BA78" s="123">
        <f>IF(AZ78=1,G78,0)</f>
        <v>0</v>
      </c>
      <c r="BB78" s="123">
        <f>IF(AZ78=2,G78,0)</f>
        <v>0</v>
      </c>
      <c r="BC78" s="123">
        <f>IF(AZ78=3,G78,0)</f>
        <v>0</v>
      </c>
      <c r="BD78" s="123">
        <f>IF(AZ78=4,G78,0)</f>
        <v>0</v>
      </c>
      <c r="BE78" s="123">
        <f>IF(AZ78=5,G78,0)</f>
        <v>0</v>
      </c>
      <c r="CZ78" s="123">
        <v>0</v>
      </c>
    </row>
    <row r="79" spans="1:104">
      <c r="A79" s="153">
        <v>41</v>
      </c>
      <c r="B79" s="154" t="s">
        <v>270</v>
      </c>
      <c r="C79" s="155" t="s">
        <v>267</v>
      </c>
      <c r="D79" s="156" t="s">
        <v>96</v>
      </c>
      <c r="E79" s="157">
        <v>1</v>
      </c>
      <c r="F79" s="157"/>
      <c r="G79" s="151">
        <f>E79*F79</f>
        <v>0</v>
      </c>
      <c r="H79" s="132"/>
      <c r="I79" s="165"/>
      <c r="J79" s="132"/>
      <c r="K79" s="177"/>
      <c r="O79" s="145">
        <v>2</v>
      </c>
      <c r="AA79" s="123">
        <v>1</v>
      </c>
      <c r="AB79" s="123">
        <v>1</v>
      </c>
      <c r="AC79" s="123">
        <v>1</v>
      </c>
      <c r="AZ79" s="123">
        <v>1</v>
      </c>
      <c r="BA79" s="123">
        <f>IF(AZ79=1,G79,0)</f>
        <v>0</v>
      </c>
      <c r="BB79" s="123">
        <f>IF(AZ79=2,G79,0)</f>
        <v>0</v>
      </c>
      <c r="BC79" s="123">
        <f>IF(AZ79=3,G79,0)</f>
        <v>0</v>
      </c>
      <c r="BD79" s="123">
        <f>IF(AZ79=4,G79,0)</f>
        <v>0</v>
      </c>
      <c r="BE79" s="123">
        <f>IF(AZ79=5,G79,0)</f>
        <v>0</v>
      </c>
      <c r="CZ79" s="123">
        <v>0</v>
      </c>
    </row>
    <row r="80" spans="1:104">
      <c r="A80" s="153">
        <v>42</v>
      </c>
      <c r="B80" s="154" t="s">
        <v>273</v>
      </c>
      <c r="C80" s="155" t="s">
        <v>100</v>
      </c>
      <c r="D80" s="156" t="s">
        <v>96</v>
      </c>
      <c r="E80" s="157">
        <v>1327</v>
      </c>
      <c r="F80" s="157"/>
      <c r="G80" s="151">
        <f t="shared" si="3"/>
        <v>0</v>
      </c>
      <c r="H80" s="132"/>
      <c r="I80" s="165"/>
      <c r="O80" s="145"/>
    </row>
    <row r="81" spans="1:104">
      <c r="A81" s="153">
        <v>43</v>
      </c>
      <c r="B81" s="187">
        <v>184215133</v>
      </c>
      <c r="C81" s="154" t="s">
        <v>272</v>
      </c>
      <c r="D81" s="156" t="s">
        <v>96</v>
      </c>
      <c r="E81" s="157">
        <v>1</v>
      </c>
      <c r="F81" s="157"/>
      <c r="G81" s="151">
        <f t="shared" si="3"/>
        <v>0</v>
      </c>
      <c r="H81" s="165"/>
      <c r="I81" s="165"/>
      <c r="O81" s="145"/>
    </row>
    <row r="82" spans="1:104">
      <c r="A82" s="153"/>
      <c r="B82" s="166"/>
      <c r="C82" s="164" t="s">
        <v>271</v>
      </c>
      <c r="D82" s="156"/>
      <c r="E82" s="157"/>
      <c r="F82" s="157"/>
      <c r="G82" s="151">
        <f t="shared" si="3"/>
        <v>0</v>
      </c>
      <c r="H82" s="165"/>
      <c r="I82" s="165"/>
      <c r="O82" s="145"/>
    </row>
    <row r="83" spans="1:104">
      <c r="A83" s="153">
        <v>44</v>
      </c>
      <c r="B83" s="187">
        <v>184501141</v>
      </c>
      <c r="C83" s="155" t="s">
        <v>275</v>
      </c>
      <c r="D83" s="156" t="s">
        <v>90</v>
      </c>
      <c r="E83" s="157">
        <v>0.5</v>
      </c>
      <c r="F83" s="157"/>
      <c r="G83" s="151">
        <f t="shared" si="3"/>
        <v>0</v>
      </c>
      <c r="H83" s="165"/>
      <c r="I83" s="165"/>
      <c r="O83" s="145"/>
    </row>
    <row r="84" spans="1:104">
      <c r="A84" s="146">
        <v>45</v>
      </c>
      <c r="B84" s="147" t="s">
        <v>119</v>
      </c>
      <c r="C84" s="148" t="s">
        <v>92</v>
      </c>
      <c r="D84" s="149" t="s">
        <v>87</v>
      </c>
      <c r="E84" s="150">
        <v>71</v>
      </c>
      <c r="F84" s="150"/>
      <c r="G84" s="151">
        <f>E84*F84</f>
        <v>0</v>
      </c>
      <c r="H84" s="144"/>
      <c r="I84" s="144"/>
      <c r="O84" s="145"/>
    </row>
    <row r="85" spans="1:104">
      <c r="A85" s="146"/>
      <c r="B85" s="147"/>
      <c r="C85" s="152" t="s">
        <v>149</v>
      </c>
      <c r="D85" s="149"/>
      <c r="E85" s="150"/>
      <c r="F85" s="150"/>
      <c r="G85" s="151"/>
      <c r="H85" s="144"/>
      <c r="I85" s="144"/>
      <c r="O85" s="145"/>
    </row>
    <row r="86" spans="1:104">
      <c r="A86" s="146">
        <v>46</v>
      </c>
      <c r="B86" s="147" t="s">
        <v>116</v>
      </c>
      <c r="C86" s="148" t="s">
        <v>88</v>
      </c>
      <c r="D86" s="149" t="s">
        <v>87</v>
      </c>
      <c r="E86" s="150">
        <v>71</v>
      </c>
      <c r="F86" s="150"/>
      <c r="G86" s="151">
        <f>E86*F86</f>
        <v>0</v>
      </c>
      <c r="H86" s="144"/>
      <c r="I86" s="144"/>
      <c r="O86" s="145"/>
    </row>
    <row r="87" spans="1:104">
      <c r="A87" s="146"/>
      <c r="B87" s="147"/>
      <c r="C87" s="152" t="s">
        <v>149</v>
      </c>
      <c r="D87" s="149"/>
      <c r="E87" s="150"/>
      <c r="F87" s="150"/>
      <c r="G87" s="151"/>
      <c r="H87" s="144"/>
      <c r="I87" s="144"/>
      <c r="O87" s="145"/>
    </row>
    <row r="88" spans="1:104">
      <c r="A88" s="153">
        <v>47</v>
      </c>
      <c r="B88" s="187">
        <v>184811421</v>
      </c>
      <c r="C88" s="154" t="s">
        <v>276</v>
      </c>
      <c r="D88" s="156" t="s">
        <v>90</v>
      </c>
      <c r="E88" s="157">
        <v>545</v>
      </c>
      <c r="F88" s="157"/>
      <c r="G88" s="151">
        <f t="shared" si="3"/>
        <v>0</v>
      </c>
      <c r="H88" s="165"/>
      <c r="I88" s="165"/>
      <c r="O88" s="145"/>
    </row>
    <row r="89" spans="1:104">
      <c r="A89" s="153"/>
      <c r="B89" s="187"/>
      <c r="C89" s="164" t="s">
        <v>277</v>
      </c>
      <c r="D89" s="156"/>
      <c r="E89" s="157"/>
      <c r="F89" s="157"/>
      <c r="G89" s="151"/>
      <c r="H89" s="165"/>
      <c r="I89" s="165"/>
      <c r="O89" s="145"/>
    </row>
    <row r="90" spans="1:104">
      <c r="A90" s="153">
        <v>48</v>
      </c>
      <c r="B90" s="187">
        <v>184911161</v>
      </c>
      <c r="C90" s="154" t="s">
        <v>276</v>
      </c>
      <c r="D90" s="156" t="s">
        <v>90</v>
      </c>
      <c r="E90" s="157">
        <v>165</v>
      </c>
      <c r="F90" s="157"/>
      <c r="G90" s="151">
        <f>E90*F90</f>
        <v>0</v>
      </c>
      <c r="H90" s="165"/>
      <c r="I90" s="165"/>
      <c r="O90" s="145"/>
    </row>
    <row r="91" spans="1:104">
      <c r="A91" s="153"/>
      <c r="B91" s="187"/>
      <c r="C91" s="164" t="s">
        <v>278</v>
      </c>
      <c r="D91" s="156"/>
      <c r="E91" s="157"/>
      <c r="F91" s="157"/>
      <c r="G91" s="151"/>
      <c r="H91" s="165"/>
      <c r="I91" s="165"/>
      <c r="O91" s="145"/>
    </row>
    <row r="92" spans="1:104" ht="22.5">
      <c r="A92" s="153">
        <v>49</v>
      </c>
      <c r="B92" s="154" t="s">
        <v>274</v>
      </c>
      <c r="C92" s="155" t="s">
        <v>280</v>
      </c>
      <c r="D92" s="156" t="s">
        <v>101</v>
      </c>
      <c r="E92" s="167">
        <v>6.0000000000000001E-3</v>
      </c>
      <c r="F92" s="157"/>
      <c r="G92" s="151">
        <f t="shared" si="3"/>
        <v>0</v>
      </c>
      <c r="H92" s="165"/>
      <c r="I92" s="165"/>
      <c r="O92" s="145">
        <v>2</v>
      </c>
      <c r="AA92" s="123">
        <v>1</v>
      </c>
      <c r="AB92" s="123">
        <v>1</v>
      </c>
      <c r="AC92" s="123">
        <v>1</v>
      </c>
      <c r="AZ92" s="123">
        <v>1</v>
      </c>
      <c r="BA92" s="123">
        <f>IF(AZ92=1,G92,0)</f>
        <v>0</v>
      </c>
      <c r="BB92" s="123">
        <f>IF(AZ92=2,G92,0)</f>
        <v>0</v>
      </c>
      <c r="BC92" s="123">
        <f>IF(AZ92=3,G92,0)</f>
        <v>0</v>
      </c>
      <c r="BD92" s="123">
        <f>IF(AZ92=4,G92,0)</f>
        <v>0</v>
      </c>
      <c r="BE92" s="123">
        <f>IF(AZ92=5,G92,0)</f>
        <v>0</v>
      </c>
      <c r="CZ92" s="123">
        <v>0</v>
      </c>
    </row>
    <row r="93" spans="1:104">
      <c r="A93" s="146">
        <v>50</v>
      </c>
      <c r="B93" s="191"/>
      <c r="C93" s="192" t="s">
        <v>331</v>
      </c>
      <c r="D93" s="149" t="s">
        <v>104</v>
      </c>
      <c r="E93" s="157">
        <v>42.8</v>
      </c>
      <c r="F93" s="157"/>
      <c r="G93" s="151">
        <f>E93*F93</f>
        <v>0</v>
      </c>
      <c r="H93" s="144"/>
      <c r="I93" s="193"/>
      <c r="O93" s="145"/>
    </row>
    <row r="94" spans="1:104">
      <c r="A94" s="146"/>
      <c r="B94" s="191"/>
      <c r="C94" s="194" t="s">
        <v>332</v>
      </c>
      <c r="D94" s="149"/>
      <c r="E94" s="157"/>
      <c r="F94" s="157"/>
      <c r="G94" s="151"/>
      <c r="H94" s="144"/>
      <c r="I94" s="193"/>
      <c r="O94" s="145"/>
    </row>
    <row r="95" spans="1:104">
      <c r="A95" s="153" t="s">
        <v>120</v>
      </c>
      <c r="B95" s="154"/>
      <c r="C95" s="155" t="s">
        <v>281</v>
      </c>
      <c r="D95" s="156"/>
      <c r="E95" s="167"/>
      <c r="F95" s="157"/>
      <c r="G95" s="151"/>
      <c r="H95" s="165"/>
      <c r="I95" s="165"/>
      <c r="O95" s="145"/>
    </row>
    <row r="96" spans="1:104">
      <c r="A96" s="153">
        <v>51</v>
      </c>
      <c r="B96" s="154"/>
      <c r="C96" s="155" t="s">
        <v>102</v>
      </c>
      <c r="D96" s="156" t="s">
        <v>87</v>
      </c>
      <c r="E96" s="157">
        <v>1.32</v>
      </c>
      <c r="F96" s="157"/>
      <c r="G96" s="151">
        <f t="shared" si="3"/>
        <v>0</v>
      </c>
      <c r="H96" s="132"/>
      <c r="I96" s="165"/>
      <c r="O96" s="145">
        <v>2</v>
      </c>
      <c r="AA96" s="123">
        <v>3</v>
      </c>
      <c r="AB96" s="123">
        <v>1</v>
      </c>
      <c r="AC96" s="123">
        <v>100002</v>
      </c>
      <c r="AZ96" s="123">
        <v>1</v>
      </c>
      <c r="BA96" s="123">
        <f>IF(AZ96=1,G96,0)</f>
        <v>0</v>
      </c>
      <c r="BB96" s="123">
        <f>IF(AZ96=2,G96,0)</f>
        <v>0</v>
      </c>
      <c r="BC96" s="123">
        <f>IF(AZ96=3,G96,0)</f>
        <v>0</v>
      </c>
      <c r="BD96" s="123">
        <f>IF(AZ96=4,G96,0)</f>
        <v>0</v>
      </c>
      <c r="BE96" s="123">
        <f>IF(AZ96=5,G96,0)</f>
        <v>0</v>
      </c>
      <c r="CZ96" s="123">
        <v>1E-3</v>
      </c>
    </row>
    <row r="97" spans="1:104">
      <c r="A97" s="153"/>
      <c r="B97" s="154"/>
      <c r="C97" s="164" t="s">
        <v>283</v>
      </c>
      <c r="D97" s="156"/>
      <c r="E97" s="157"/>
      <c r="F97" s="157"/>
      <c r="G97" s="151">
        <f t="shared" si="3"/>
        <v>0</v>
      </c>
      <c r="H97" s="165"/>
      <c r="I97" s="165"/>
      <c r="O97" s="145"/>
    </row>
    <row r="98" spans="1:104">
      <c r="A98" s="153">
        <v>52</v>
      </c>
      <c r="B98" s="154"/>
      <c r="C98" s="155" t="s">
        <v>333</v>
      </c>
      <c r="D98" s="156" t="s">
        <v>87</v>
      </c>
      <c r="E98" s="157">
        <v>2.75</v>
      </c>
      <c r="F98" s="157"/>
      <c r="G98" s="151">
        <f t="shared" si="3"/>
        <v>0</v>
      </c>
      <c r="H98" s="132"/>
      <c r="I98" s="165"/>
      <c r="O98" s="145">
        <v>2</v>
      </c>
      <c r="AA98" s="123">
        <v>3</v>
      </c>
      <c r="AB98" s="123">
        <v>1</v>
      </c>
      <c r="AC98" s="123">
        <v>100002</v>
      </c>
      <c r="AZ98" s="123">
        <v>1</v>
      </c>
      <c r="BA98" s="123">
        <f>IF(AZ98=1,G98,0)</f>
        <v>0</v>
      </c>
      <c r="BB98" s="123">
        <f>IF(AZ98=2,G98,0)</f>
        <v>0</v>
      </c>
      <c r="BC98" s="123">
        <f>IF(AZ98=3,G98,0)</f>
        <v>0</v>
      </c>
      <c r="BD98" s="123">
        <f>IF(AZ98=4,G98,0)</f>
        <v>0</v>
      </c>
      <c r="BE98" s="123">
        <f>IF(AZ98=5,G98,0)</f>
        <v>0</v>
      </c>
      <c r="CZ98" s="123">
        <v>1E-3</v>
      </c>
    </row>
    <row r="99" spans="1:104">
      <c r="A99" s="176"/>
      <c r="B99" s="154"/>
      <c r="C99" s="152" t="s">
        <v>338</v>
      </c>
      <c r="D99" s="156"/>
      <c r="E99" s="168"/>
      <c r="F99" s="157"/>
      <c r="G99" s="151"/>
      <c r="H99" s="172"/>
      <c r="P99" s="145"/>
    </row>
    <row r="100" spans="1:104">
      <c r="A100" s="153">
        <v>53</v>
      </c>
      <c r="B100" s="154"/>
      <c r="C100" s="155" t="s">
        <v>334</v>
      </c>
      <c r="D100" s="156" t="s">
        <v>87</v>
      </c>
      <c r="E100" s="157">
        <v>2.2599999999999998</v>
      </c>
      <c r="F100" s="157"/>
      <c r="G100" s="151">
        <f>E100*F100</f>
        <v>0</v>
      </c>
      <c r="H100" s="132"/>
      <c r="I100" s="165"/>
      <c r="O100" s="145">
        <v>2</v>
      </c>
      <c r="AA100" s="123">
        <v>3</v>
      </c>
      <c r="AB100" s="123">
        <v>1</v>
      </c>
      <c r="AC100" s="123">
        <v>100002</v>
      </c>
      <c r="AZ100" s="123">
        <v>1</v>
      </c>
      <c r="BA100" s="123">
        <f>IF(AZ100=1,G100,0)</f>
        <v>0</v>
      </c>
      <c r="BB100" s="123">
        <f>IF(AZ100=2,G100,0)</f>
        <v>0</v>
      </c>
      <c r="BC100" s="123">
        <f>IF(AZ100=3,G100,0)</f>
        <v>0</v>
      </c>
      <c r="BD100" s="123">
        <f>IF(AZ100=4,G100,0)</f>
        <v>0</v>
      </c>
      <c r="BE100" s="123">
        <f>IF(AZ100=5,G100,0)</f>
        <v>0</v>
      </c>
      <c r="CZ100" s="123">
        <v>1E-3</v>
      </c>
    </row>
    <row r="101" spans="1:104">
      <c r="A101" s="176"/>
      <c r="B101" s="154"/>
      <c r="C101" s="152" t="s">
        <v>335</v>
      </c>
      <c r="D101" s="156"/>
      <c r="E101" s="168"/>
      <c r="F101" s="157"/>
      <c r="G101" s="151"/>
      <c r="H101" s="172"/>
      <c r="P101" s="145"/>
    </row>
    <row r="102" spans="1:104">
      <c r="A102" s="176">
        <v>54</v>
      </c>
      <c r="B102" s="154"/>
      <c r="C102" s="155" t="s">
        <v>157</v>
      </c>
      <c r="D102" s="156" t="s">
        <v>87</v>
      </c>
      <c r="E102" s="168">
        <v>16.5</v>
      </c>
      <c r="F102" s="157"/>
      <c r="G102" s="151">
        <f>E102*F102</f>
        <v>0</v>
      </c>
      <c r="H102" s="172"/>
      <c r="P102" s="145"/>
    </row>
    <row r="103" spans="1:104">
      <c r="A103" s="176"/>
      <c r="B103" s="154"/>
      <c r="C103" s="152" t="s">
        <v>158</v>
      </c>
      <c r="D103" s="156"/>
      <c r="E103" s="168"/>
      <c r="F103" s="157"/>
      <c r="G103" s="151"/>
      <c r="H103" s="172"/>
      <c r="P103" s="145"/>
    </row>
    <row r="104" spans="1:104">
      <c r="A104" s="176">
        <v>55</v>
      </c>
      <c r="B104" s="154"/>
      <c r="C104" s="155" t="s">
        <v>159</v>
      </c>
      <c r="D104" s="156" t="s">
        <v>87</v>
      </c>
      <c r="E104" s="168">
        <v>54.5</v>
      </c>
      <c r="F104" s="157"/>
      <c r="G104" s="151">
        <f>E104*F104</f>
        <v>0</v>
      </c>
      <c r="H104" s="172"/>
      <c r="P104" s="145"/>
    </row>
    <row r="105" spans="1:104">
      <c r="A105" s="176"/>
      <c r="B105" s="154"/>
      <c r="C105" s="152" t="s">
        <v>160</v>
      </c>
      <c r="D105" s="156"/>
      <c r="E105" s="168"/>
      <c r="F105" s="157"/>
      <c r="G105" s="151"/>
      <c r="H105" s="172"/>
      <c r="P105" s="145"/>
    </row>
    <row r="106" spans="1:104">
      <c r="A106" s="153">
        <v>56</v>
      </c>
      <c r="B106" s="154"/>
      <c r="C106" s="155" t="s">
        <v>103</v>
      </c>
      <c r="D106" s="156" t="s">
        <v>104</v>
      </c>
      <c r="E106" s="157">
        <v>6</v>
      </c>
      <c r="F106" s="157"/>
      <c r="G106" s="151">
        <f t="shared" ref="G106:G111" si="4">E106*F106</f>
        <v>0</v>
      </c>
      <c r="H106" s="165"/>
      <c r="I106" s="165"/>
      <c r="O106" s="145"/>
    </row>
    <row r="107" spans="1:104" ht="22.5">
      <c r="A107" s="153"/>
      <c r="B107" s="154"/>
      <c r="C107" s="164" t="s">
        <v>282</v>
      </c>
      <c r="D107" s="156"/>
      <c r="E107" s="157"/>
      <c r="F107" s="157"/>
      <c r="G107" s="151">
        <f t="shared" si="4"/>
        <v>0</v>
      </c>
      <c r="H107" s="165"/>
      <c r="I107" s="165"/>
      <c r="O107" s="145"/>
    </row>
    <row r="108" spans="1:104">
      <c r="A108" s="153">
        <v>57</v>
      </c>
      <c r="B108" s="154"/>
      <c r="C108" s="155" t="s">
        <v>105</v>
      </c>
      <c r="D108" s="156" t="s">
        <v>93</v>
      </c>
      <c r="E108" s="157">
        <v>3</v>
      </c>
      <c r="F108" s="157"/>
      <c r="G108" s="151">
        <f t="shared" si="4"/>
        <v>0</v>
      </c>
      <c r="H108" s="132"/>
      <c r="I108" s="165"/>
      <c r="O108" s="145">
        <v>2</v>
      </c>
      <c r="AA108" s="123">
        <v>3</v>
      </c>
      <c r="AB108" s="123">
        <v>1</v>
      </c>
      <c r="AC108" s="123">
        <v>100082</v>
      </c>
      <c r="AZ108" s="123">
        <v>1</v>
      </c>
      <c r="BA108" s="123">
        <f>IF(AZ108=1,G108,0)</f>
        <v>0</v>
      </c>
      <c r="BB108" s="123">
        <f>IF(AZ108=2,G108,0)</f>
        <v>0</v>
      </c>
      <c r="BC108" s="123">
        <f>IF(AZ108=3,G108,0)</f>
        <v>0</v>
      </c>
      <c r="BD108" s="123">
        <f>IF(AZ108=4,G108,0)</f>
        <v>0</v>
      </c>
      <c r="BE108" s="123">
        <f>IF(AZ108=5,G108,0)</f>
        <v>0</v>
      </c>
      <c r="CZ108" s="123">
        <v>1E-3</v>
      </c>
    </row>
    <row r="109" spans="1:104">
      <c r="A109" s="153">
        <v>58</v>
      </c>
      <c r="B109" s="154"/>
      <c r="C109" s="155" t="s">
        <v>106</v>
      </c>
      <c r="D109" s="156" t="s">
        <v>107</v>
      </c>
      <c r="E109" s="157">
        <v>3</v>
      </c>
      <c r="F109" s="157"/>
      <c r="G109" s="151">
        <f t="shared" si="4"/>
        <v>0</v>
      </c>
      <c r="H109" s="132"/>
      <c r="I109" s="165"/>
      <c r="O109" s="145"/>
    </row>
    <row r="110" spans="1:104">
      <c r="A110" s="153">
        <v>59</v>
      </c>
      <c r="B110" s="154"/>
      <c r="C110" s="155" t="s">
        <v>108</v>
      </c>
      <c r="D110" s="156" t="s">
        <v>93</v>
      </c>
      <c r="E110" s="157">
        <v>3</v>
      </c>
      <c r="F110" s="157"/>
      <c r="G110" s="151">
        <f t="shared" si="4"/>
        <v>0</v>
      </c>
      <c r="H110" s="165"/>
      <c r="I110" s="165"/>
      <c r="O110" s="145">
        <v>2</v>
      </c>
      <c r="AA110" s="123">
        <v>3</v>
      </c>
      <c r="AB110" s="123">
        <v>1</v>
      </c>
      <c r="AC110" s="123">
        <v>100083</v>
      </c>
      <c r="AZ110" s="123">
        <v>1</v>
      </c>
      <c r="BA110" s="123">
        <f>IF(AZ110=1,G110,0)</f>
        <v>0</v>
      </c>
      <c r="BB110" s="123">
        <f>IF(AZ110=2,G110,0)</f>
        <v>0</v>
      </c>
      <c r="BC110" s="123">
        <f>IF(AZ110=3,G110,0)</f>
        <v>0</v>
      </c>
      <c r="BD110" s="123">
        <f>IF(AZ110=4,G110,0)</f>
        <v>0</v>
      </c>
      <c r="BE110" s="123">
        <f>IF(AZ110=5,G110,0)</f>
        <v>0</v>
      </c>
      <c r="CZ110" s="123">
        <v>1E-3</v>
      </c>
    </row>
    <row r="111" spans="1:104">
      <c r="A111" s="153">
        <v>60</v>
      </c>
      <c r="B111" s="154"/>
      <c r="C111" s="155" t="s">
        <v>284</v>
      </c>
      <c r="D111" s="156" t="s">
        <v>90</v>
      </c>
      <c r="E111" s="157">
        <v>0.5</v>
      </c>
      <c r="F111" s="157"/>
      <c r="G111" s="151">
        <f t="shared" si="4"/>
        <v>0</v>
      </c>
      <c r="H111" s="165"/>
      <c r="I111" s="165"/>
      <c r="O111" s="145"/>
    </row>
    <row r="112" spans="1:104">
      <c r="A112" s="153" t="s">
        <v>120</v>
      </c>
      <c r="B112" s="154"/>
      <c r="C112" s="155" t="s">
        <v>109</v>
      </c>
      <c r="D112" s="156"/>
      <c r="E112" s="157"/>
      <c r="F112" s="157"/>
      <c r="G112" s="151"/>
      <c r="H112" s="165"/>
      <c r="I112" s="165"/>
      <c r="O112" s="145"/>
    </row>
    <row r="113" spans="1:15">
      <c r="A113" s="146">
        <v>61</v>
      </c>
      <c r="B113" s="139"/>
      <c r="C113" s="169" t="s">
        <v>166</v>
      </c>
      <c r="D113" s="170" t="s">
        <v>96</v>
      </c>
      <c r="E113" s="157">
        <v>1</v>
      </c>
      <c r="F113" s="157"/>
      <c r="G113" s="151">
        <f>E113*F113</f>
        <v>0</v>
      </c>
      <c r="H113" s="144"/>
      <c r="I113" s="144"/>
      <c r="O113" s="145">
        <v>1</v>
      </c>
    </row>
    <row r="114" spans="1:15">
      <c r="A114" s="146"/>
      <c r="B114" s="139"/>
      <c r="C114" s="164" t="s">
        <v>330</v>
      </c>
      <c r="D114" s="170"/>
      <c r="E114" s="157"/>
      <c r="F114" s="157"/>
      <c r="G114" s="151"/>
      <c r="H114" s="144"/>
      <c r="I114" s="144"/>
      <c r="O114" s="145"/>
    </row>
    <row r="115" spans="1:15">
      <c r="A115" s="146">
        <v>62</v>
      </c>
      <c r="B115" s="139"/>
      <c r="C115" s="169" t="s">
        <v>167</v>
      </c>
      <c r="D115" s="170" t="s">
        <v>96</v>
      </c>
      <c r="E115" s="157">
        <v>1</v>
      </c>
      <c r="F115" s="157"/>
      <c r="G115" s="151">
        <f>E115*F115</f>
        <v>0</v>
      </c>
      <c r="H115" s="144"/>
      <c r="I115" s="144"/>
      <c r="O115" s="145">
        <v>1</v>
      </c>
    </row>
    <row r="116" spans="1:15">
      <c r="A116" s="146"/>
      <c r="B116" s="139"/>
      <c r="C116" s="164" t="s">
        <v>168</v>
      </c>
      <c r="D116" s="170"/>
      <c r="E116" s="157"/>
      <c r="F116" s="157"/>
      <c r="G116" s="151"/>
      <c r="H116" s="144"/>
      <c r="I116" s="144"/>
      <c r="O116" s="145"/>
    </row>
    <row r="117" spans="1:15">
      <c r="A117" s="146">
        <v>63</v>
      </c>
      <c r="B117" s="178" t="s">
        <v>170</v>
      </c>
      <c r="C117" s="169" t="s">
        <v>169</v>
      </c>
      <c r="D117" s="170" t="s">
        <v>96</v>
      </c>
      <c r="E117" s="157">
        <v>1</v>
      </c>
      <c r="F117" s="157"/>
      <c r="G117" s="151">
        <f>E117*F117</f>
        <v>0</v>
      </c>
      <c r="H117" s="144"/>
      <c r="I117" s="144"/>
      <c r="O117" s="145">
        <v>1</v>
      </c>
    </row>
    <row r="118" spans="1:15">
      <c r="A118" s="146"/>
      <c r="B118" s="178"/>
      <c r="C118" s="164" t="s">
        <v>168</v>
      </c>
      <c r="D118" s="170"/>
      <c r="E118" s="157"/>
      <c r="F118" s="157"/>
      <c r="G118" s="151"/>
      <c r="H118" s="144"/>
      <c r="I118" s="144"/>
      <c r="O118" s="145"/>
    </row>
    <row r="119" spans="1:15">
      <c r="A119" s="146">
        <v>64</v>
      </c>
      <c r="B119" s="178" t="s">
        <v>172</v>
      </c>
      <c r="C119" s="169" t="s">
        <v>171</v>
      </c>
      <c r="D119" s="170" t="s">
        <v>96</v>
      </c>
      <c r="E119" s="157">
        <v>1</v>
      </c>
      <c r="F119" s="157"/>
      <c r="G119" s="151">
        <f>E119*F119</f>
        <v>0</v>
      </c>
      <c r="H119" s="144"/>
      <c r="I119" s="144"/>
      <c r="O119" s="145">
        <v>1</v>
      </c>
    </row>
    <row r="120" spans="1:15">
      <c r="A120" s="146"/>
      <c r="B120" s="178"/>
      <c r="C120" s="164" t="s">
        <v>168</v>
      </c>
      <c r="D120" s="170"/>
      <c r="E120" s="157"/>
      <c r="F120" s="157"/>
      <c r="G120" s="151"/>
      <c r="H120" s="144"/>
      <c r="I120" s="144"/>
      <c r="O120" s="145"/>
    </row>
    <row r="121" spans="1:15">
      <c r="A121" s="146">
        <v>65</v>
      </c>
      <c r="B121" s="178"/>
      <c r="C121" s="169" t="s">
        <v>173</v>
      </c>
      <c r="D121" s="170" t="s">
        <v>96</v>
      </c>
      <c r="E121" s="157">
        <v>1</v>
      </c>
      <c r="F121" s="157"/>
      <c r="G121" s="151">
        <f>E121*F121</f>
        <v>0</v>
      </c>
      <c r="H121" s="144"/>
      <c r="I121" s="144"/>
      <c r="O121" s="145">
        <v>1</v>
      </c>
    </row>
    <row r="122" spans="1:15">
      <c r="A122" s="146"/>
      <c r="B122" s="178"/>
      <c r="C122" s="164" t="s">
        <v>168</v>
      </c>
      <c r="D122" s="170"/>
      <c r="E122" s="157"/>
      <c r="F122" s="157"/>
      <c r="G122" s="151"/>
      <c r="H122" s="144"/>
      <c r="I122" s="144"/>
      <c r="O122" s="145"/>
    </row>
    <row r="123" spans="1:15">
      <c r="A123" s="146">
        <v>66</v>
      </c>
      <c r="B123" s="178" t="s">
        <v>175</v>
      </c>
      <c r="C123" s="169" t="s">
        <v>174</v>
      </c>
      <c r="D123" s="170" t="s">
        <v>96</v>
      </c>
      <c r="E123" s="157">
        <v>1</v>
      </c>
      <c r="F123" s="157"/>
      <c r="G123" s="151">
        <f>E123*F123</f>
        <v>0</v>
      </c>
      <c r="H123" s="144"/>
      <c r="I123" s="144"/>
      <c r="O123" s="145">
        <v>1</v>
      </c>
    </row>
    <row r="124" spans="1:15">
      <c r="A124" s="146"/>
      <c r="B124" s="178"/>
      <c r="C124" s="164" t="s">
        <v>168</v>
      </c>
      <c r="D124" s="170"/>
      <c r="E124" s="157"/>
      <c r="F124" s="157"/>
      <c r="G124" s="151"/>
      <c r="H124" s="144"/>
      <c r="I124" s="144"/>
      <c r="O124" s="145"/>
    </row>
    <row r="125" spans="1:15">
      <c r="A125" s="146">
        <v>67</v>
      </c>
      <c r="B125" s="178" t="s">
        <v>177</v>
      </c>
      <c r="C125" s="169" t="s">
        <v>176</v>
      </c>
      <c r="D125" s="170" t="s">
        <v>96</v>
      </c>
      <c r="E125" s="157">
        <v>3</v>
      </c>
      <c r="F125" s="157"/>
      <c r="G125" s="151">
        <f>E125*F125</f>
        <v>0</v>
      </c>
      <c r="H125" s="144"/>
      <c r="I125" s="144"/>
      <c r="O125" s="145">
        <v>1</v>
      </c>
    </row>
    <row r="126" spans="1:15">
      <c r="A126" s="146"/>
      <c r="B126" s="178"/>
      <c r="C126" s="164" t="s">
        <v>179</v>
      </c>
      <c r="D126" s="170"/>
      <c r="E126" s="157"/>
      <c r="F126" s="157"/>
      <c r="G126" s="151"/>
      <c r="H126" s="144"/>
      <c r="I126" s="144"/>
      <c r="O126" s="145"/>
    </row>
    <row r="127" spans="1:15">
      <c r="A127" s="146">
        <v>68</v>
      </c>
      <c r="B127" s="178" t="s">
        <v>181</v>
      </c>
      <c r="C127" s="169" t="s">
        <v>180</v>
      </c>
      <c r="D127" s="170" t="s">
        <v>96</v>
      </c>
      <c r="E127" s="157">
        <v>1</v>
      </c>
      <c r="F127" s="157"/>
      <c r="G127" s="151">
        <f>E127*F127</f>
        <v>0</v>
      </c>
      <c r="H127" s="144"/>
      <c r="I127" s="144"/>
      <c r="O127" s="145">
        <v>1</v>
      </c>
    </row>
    <row r="128" spans="1:15">
      <c r="A128" s="146"/>
      <c r="B128" s="178"/>
      <c r="C128" s="164" t="s">
        <v>179</v>
      </c>
      <c r="D128" s="170"/>
      <c r="E128" s="157"/>
      <c r="F128" s="157"/>
      <c r="G128" s="151"/>
      <c r="H128" s="144"/>
      <c r="I128" s="144"/>
      <c r="O128" s="145"/>
    </row>
    <row r="129" spans="1:104">
      <c r="A129" s="146">
        <v>69</v>
      </c>
      <c r="B129" s="178" t="s">
        <v>181</v>
      </c>
      <c r="C129" s="169" t="s">
        <v>182</v>
      </c>
      <c r="D129" s="170" t="s">
        <v>96</v>
      </c>
      <c r="E129" s="157">
        <v>2</v>
      </c>
      <c r="F129" s="157"/>
      <c r="G129" s="151">
        <f>E129*F129</f>
        <v>0</v>
      </c>
      <c r="H129" s="144"/>
      <c r="I129" s="144"/>
      <c r="O129" s="145">
        <v>1</v>
      </c>
    </row>
    <row r="130" spans="1:104">
      <c r="A130" s="146"/>
      <c r="B130" s="178"/>
      <c r="C130" s="164" t="s">
        <v>179</v>
      </c>
      <c r="D130" s="170"/>
      <c r="E130" s="157"/>
      <c r="F130" s="157"/>
      <c r="G130" s="151"/>
      <c r="H130" s="144"/>
      <c r="I130" s="144"/>
      <c r="O130" s="145"/>
    </row>
    <row r="131" spans="1:104" ht="22.5">
      <c r="A131" s="146">
        <v>70</v>
      </c>
      <c r="B131" s="178" t="s">
        <v>184</v>
      </c>
      <c r="C131" s="169" t="s">
        <v>183</v>
      </c>
      <c r="D131" s="170" t="s">
        <v>96</v>
      </c>
      <c r="E131" s="157">
        <v>6</v>
      </c>
      <c r="F131" s="157"/>
      <c r="G131" s="151">
        <f>E131*F131</f>
        <v>0</v>
      </c>
      <c r="H131" s="144"/>
      <c r="I131" s="144"/>
      <c r="O131" s="145">
        <v>1</v>
      </c>
    </row>
    <row r="132" spans="1:104">
      <c r="A132" s="146"/>
      <c r="B132" s="178"/>
      <c r="C132" s="164" t="s">
        <v>179</v>
      </c>
      <c r="D132" s="170"/>
      <c r="E132" s="157"/>
      <c r="F132" s="157"/>
      <c r="G132" s="151"/>
      <c r="H132" s="144"/>
      <c r="I132" s="144"/>
      <c r="O132" s="145"/>
    </row>
    <row r="133" spans="1:104">
      <c r="A133" s="146">
        <v>71</v>
      </c>
      <c r="B133" s="178" t="s">
        <v>187</v>
      </c>
      <c r="C133" s="169" t="s">
        <v>185</v>
      </c>
      <c r="D133" s="170" t="s">
        <v>96</v>
      </c>
      <c r="E133" s="157">
        <v>1</v>
      </c>
      <c r="F133" s="157"/>
      <c r="G133" s="151">
        <f>E133*F133</f>
        <v>0</v>
      </c>
      <c r="H133" s="144"/>
      <c r="I133" s="144"/>
      <c r="O133" s="145">
        <v>1</v>
      </c>
    </row>
    <row r="134" spans="1:104" ht="14.25" customHeight="1">
      <c r="A134" s="146"/>
      <c r="B134" s="178"/>
      <c r="C134" s="164" t="s">
        <v>186</v>
      </c>
      <c r="D134" s="170"/>
      <c r="E134" s="157"/>
      <c r="F134" s="157"/>
      <c r="G134" s="151"/>
      <c r="H134" s="144"/>
      <c r="I134" s="144"/>
      <c r="J134" s="177"/>
      <c r="O134" s="145"/>
    </row>
    <row r="135" spans="1:104">
      <c r="A135" s="146">
        <v>72</v>
      </c>
      <c r="B135" s="178" t="s">
        <v>190</v>
      </c>
      <c r="C135" s="169" t="s">
        <v>188</v>
      </c>
      <c r="D135" s="170" t="s">
        <v>96</v>
      </c>
      <c r="E135" s="157">
        <v>2</v>
      </c>
      <c r="F135" s="157"/>
      <c r="G135" s="151">
        <f>E135*F135</f>
        <v>0</v>
      </c>
      <c r="H135" s="144"/>
      <c r="I135" s="144"/>
      <c r="O135" s="145">
        <v>1</v>
      </c>
    </row>
    <row r="136" spans="1:104" ht="14.25" customHeight="1">
      <c r="A136" s="146"/>
      <c r="B136" s="178"/>
      <c r="C136" s="164" t="s">
        <v>189</v>
      </c>
      <c r="D136" s="170"/>
      <c r="E136" s="157"/>
      <c r="F136" s="157"/>
      <c r="G136" s="151"/>
      <c r="H136" s="144"/>
      <c r="I136" s="144"/>
      <c r="O136" s="145"/>
    </row>
    <row r="137" spans="1:104">
      <c r="A137" s="146">
        <v>73</v>
      </c>
      <c r="B137" s="178" t="s">
        <v>193</v>
      </c>
      <c r="C137" s="169" t="s">
        <v>191</v>
      </c>
      <c r="D137" s="170" t="s">
        <v>96</v>
      </c>
      <c r="E137" s="157">
        <v>20</v>
      </c>
      <c r="F137" s="157"/>
      <c r="G137" s="151">
        <f>E137*F137</f>
        <v>0</v>
      </c>
      <c r="H137" s="144"/>
      <c r="I137" s="144"/>
      <c r="O137" s="145">
        <v>1</v>
      </c>
    </row>
    <row r="138" spans="1:104" ht="14.25" customHeight="1">
      <c r="A138" s="146"/>
      <c r="B138" s="139"/>
      <c r="C138" s="164" t="s">
        <v>194</v>
      </c>
      <c r="D138" s="170"/>
      <c r="E138" s="157"/>
      <c r="F138" s="157"/>
      <c r="G138" s="151"/>
      <c r="H138" s="144"/>
      <c r="I138" s="144"/>
      <c r="O138" s="145"/>
    </row>
    <row r="139" spans="1:104">
      <c r="A139" s="153">
        <v>74</v>
      </c>
      <c r="B139" s="154" t="s">
        <v>195</v>
      </c>
      <c r="C139" s="169" t="s">
        <v>110</v>
      </c>
      <c r="D139" s="170" t="s">
        <v>96</v>
      </c>
      <c r="E139" s="157">
        <v>45</v>
      </c>
      <c r="F139" s="157"/>
      <c r="G139" s="151">
        <f>E139*F139</f>
        <v>0</v>
      </c>
      <c r="O139" s="145">
        <v>2</v>
      </c>
      <c r="AA139" s="123">
        <v>1</v>
      </c>
      <c r="AB139" s="123">
        <v>1</v>
      </c>
      <c r="AC139" s="123">
        <v>1</v>
      </c>
      <c r="AZ139" s="123">
        <v>1</v>
      </c>
      <c r="BA139" s="123">
        <f>IF(AZ139=1,G139,0)</f>
        <v>0</v>
      </c>
      <c r="BB139" s="123">
        <f>IF(AZ139=2,G139,0)</f>
        <v>0</v>
      </c>
      <c r="BC139" s="123">
        <f>IF(AZ139=3,G139,0)</f>
        <v>0</v>
      </c>
      <c r="BD139" s="123">
        <f>IF(AZ139=4,G139,0)</f>
        <v>0</v>
      </c>
      <c r="BE139" s="123">
        <f>IF(AZ139=5,G139,0)</f>
        <v>0</v>
      </c>
      <c r="CZ139" s="123">
        <v>0</v>
      </c>
    </row>
    <row r="140" spans="1:104">
      <c r="A140" s="153"/>
      <c r="B140" s="154"/>
      <c r="C140" s="164" t="s">
        <v>111</v>
      </c>
      <c r="D140" s="170"/>
      <c r="E140" s="157"/>
      <c r="F140" s="157"/>
      <c r="G140" s="151"/>
      <c r="K140" s="177"/>
      <c r="O140" s="145"/>
    </row>
    <row r="141" spans="1:104">
      <c r="A141" s="153">
        <v>75</v>
      </c>
      <c r="B141" s="154" t="s">
        <v>196</v>
      </c>
      <c r="C141" s="169" t="s">
        <v>198</v>
      </c>
      <c r="D141" s="170" t="s">
        <v>96</v>
      </c>
      <c r="E141" s="157">
        <v>10</v>
      </c>
      <c r="F141" s="157"/>
      <c r="G141" s="151">
        <f>E141*F141</f>
        <v>0</v>
      </c>
      <c r="O141" s="145">
        <v>2</v>
      </c>
      <c r="AA141" s="123">
        <v>1</v>
      </c>
      <c r="AB141" s="123">
        <v>1</v>
      </c>
      <c r="AC141" s="123">
        <v>1</v>
      </c>
      <c r="AZ141" s="123">
        <v>1</v>
      </c>
      <c r="BA141" s="123">
        <f>IF(AZ141=1,G141,0)</f>
        <v>0</v>
      </c>
      <c r="BB141" s="123">
        <f>IF(AZ141=2,G141,0)</f>
        <v>0</v>
      </c>
      <c r="BC141" s="123">
        <f>IF(AZ141=3,G141,0)</f>
        <v>0</v>
      </c>
      <c r="BD141" s="123">
        <f>IF(AZ141=4,G141,0)</f>
        <v>0</v>
      </c>
      <c r="BE141" s="123">
        <f>IF(AZ141=5,G141,0)</f>
        <v>0</v>
      </c>
      <c r="CZ141" s="123">
        <v>0</v>
      </c>
    </row>
    <row r="142" spans="1:104">
      <c r="A142" s="153"/>
      <c r="B142" s="154"/>
      <c r="C142" s="164" t="s">
        <v>194</v>
      </c>
      <c r="D142" s="170"/>
      <c r="E142" s="157"/>
      <c r="F142" s="157"/>
      <c r="G142" s="151"/>
      <c r="O142" s="145"/>
    </row>
    <row r="143" spans="1:104">
      <c r="A143" s="153">
        <v>76</v>
      </c>
      <c r="B143" s="154" t="s">
        <v>197</v>
      </c>
      <c r="C143" s="169" t="s">
        <v>199</v>
      </c>
      <c r="D143" s="170" t="s">
        <v>96</v>
      </c>
      <c r="E143" s="157">
        <v>10</v>
      </c>
      <c r="F143" s="157"/>
      <c r="G143" s="151">
        <f>E143*F143</f>
        <v>0</v>
      </c>
      <c r="O143" s="145">
        <v>2</v>
      </c>
      <c r="AA143" s="123">
        <v>1</v>
      </c>
      <c r="AB143" s="123">
        <v>1</v>
      </c>
      <c r="AC143" s="123">
        <v>1</v>
      </c>
      <c r="AZ143" s="123">
        <v>1</v>
      </c>
      <c r="BA143" s="123">
        <f>IF(AZ143=1,G143,0)</f>
        <v>0</v>
      </c>
      <c r="BB143" s="123">
        <f>IF(AZ143=2,G143,0)</f>
        <v>0</v>
      </c>
      <c r="BC143" s="123">
        <f>IF(AZ143=3,G143,0)</f>
        <v>0</v>
      </c>
      <c r="BD143" s="123">
        <f>IF(AZ143=4,G143,0)</f>
        <v>0</v>
      </c>
      <c r="BE143" s="123">
        <f>IF(AZ143=5,G143,0)</f>
        <v>0</v>
      </c>
      <c r="CZ143" s="123">
        <v>0</v>
      </c>
    </row>
    <row r="144" spans="1:104">
      <c r="A144" s="153"/>
      <c r="B144" s="154"/>
      <c r="C144" s="164" t="s">
        <v>194</v>
      </c>
      <c r="D144" s="170"/>
      <c r="E144" s="157"/>
      <c r="F144" s="157"/>
      <c r="G144" s="151"/>
      <c r="O144" s="145"/>
    </row>
    <row r="145" spans="1:104">
      <c r="A145" s="153">
        <v>77</v>
      </c>
      <c r="B145" s="154" t="s">
        <v>236</v>
      </c>
      <c r="C145" s="169" t="s">
        <v>200</v>
      </c>
      <c r="D145" s="170" t="s">
        <v>96</v>
      </c>
      <c r="E145" s="157">
        <v>2</v>
      </c>
      <c r="F145" s="157"/>
      <c r="G145" s="151">
        <f>E145*F145</f>
        <v>0</v>
      </c>
      <c r="O145" s="145">
        <v>2</v>
      </c>
      <c r="AA145" s="123">
        <v>1</v>
      </c>
      <c r="AB145" s="123">
        <v>1</v>
      </c>
      <c r="AC145" s="123">
        <v>1</v>
      </c>
      <c r="AZ145" s="123">
        <v>1</v>
      </c>
      <c r="BA145" s="123">
        <f>IF(AZ145=1,G145,0)</f>
        <v>0</v>
      </c>
      <c r="BB145" s="123">
        <f>IF(AZ145=2,G145,0)</f>
        <v>0</v>
      </c>
      <c r="BC145" s="123">
        <f>IF(AZ145=3,G145,0)</f>
        <v>0</v>
      </c>
      <c r="BD145" s="123">
        <f>IF(AZ145=4,G145,0)</f>
        <v>0</v>
      </c>
      <c r="BE145" s="123">
        <f>IF(AZ145=5,G145,0)</f>
        <v>0</v>
      </c>
      <c r="CZ145" s="123">
        <v>0</v>
      </c>
    </row>
    <row r="146" spans="1:104">
      <c r="A146" s="153"/>
      <c r="B146" s="154"/>
      <c r="C146" s="164" t="s">
        <v>178</v>
      </c>
      <c r="D146" s="170"/>
      <c r="E146" s="157"/>
      <c r="F146" s="157"/>
      <c r="G146" s="151"/>
      <c r="O146" s="145"/>
    </row>
    <row r="147" spans="1:104">
      <c r="A147" s="153">
        <v>78</v>
      </c>
      <c r="B147" s="154" t="s">
        <v>204</v>
      </c>
      <c r="C147" s="169" t="s">
        <v>201</v>
      </c>
      <c r="D147" s="170" t="s">
        <v>96</v>
      </c>
      <c r="E147" s="157">
        <v>1</v>
      </c>
      <c r="F147" s="157"/>
      <c r="G147" s="151">
        <f>E147*F147</f>
        <v>0</v>
      </c>
      <c r="O147" s="145">
        <v>2</v>
      </c>
      <c r="AA147" s="123">
        <v>1</v>
      </c>
      <c r="AB147" s="123">
        <v>1</v>
      </c>
      <c r="AC147" s="123">
        <v>1</v>
      </c>
      <c r="AZ147" s="123">
        <v>1</v>
      </c>
      <c r="BA147" s="123">
        <f>IF(AZ147=1,G147,0)</f>
        <v>0</v>
      </c>
      <c r="BB147" s="123">
        <f>IF(AZ147=2,G147,0)</f>
        <v>0</v>
      </c>
      <c r="BC147" s="123">
        <f>IF(AZ147=3,G147,0)</f>
        <v>0</v>
      </c>
      <c r="BD147" s="123">
        <f>IF(AZ147=4,G147,0)</f>
        <v>0</v>
      </c>
      <c r="BE147" s="123">
        <f>IF(AZ147=5,G147,0)</f>
        <v>0</v>
      </c>
      <c r="CZ147" s="123">
        <v>0</v>
      </c>
    </row>
    <row r="148" spans="1:104">
      <c r="A148" s="153"/>
      <c r="B148" s="154"/>
      <c r="C148" s="164" t="s">
        <v>179</v>
      </c>
      <c r="D148" s="170"/>
      <c r="E148" s="157"/>
      <c r="F148" s="157"/>
      <c r="G148" s="151"/>
      <c r="O148" s="145"/>
    </row>
    <row r="149" spans="1:104" ht="13.5" customHeight="1">
      <c r="A149" s="153">
        <v>79</v>
      </c>
      <c r="B149" s="154" t="s">
        <v>203</v>
      </c>
      <c r="C149" s="169" t="s">
        <v>202</v>
      </c>
      <c r="D149" s="170" t="s">
        <v>96</v>
      </c>
      <c r="E149" s="157">
        <v>32</v>
      </c>
      <c r="F149" s="157"/>
      <c r="G149" s="151">
        <f>E149*F149</f>
        <v>0</v>
      </c>
      <c r="O149" s="145"/>
    </row>
    <row r="150" spans="1:104">
      <c r="A150" s="153"/>
      <c r="B150" s="154"/>
      <c r="C150" s="164" t="s">
        <v>111</v>
      </c>
      <c r="D150" s="170"/>
      <c r="E150" s="157"/>
      <c r="F150" s="157"/>
      <c r="G150" s="151"/>
      <c r="O150" s="145"/>
    </row>
    <row r="151" spans="1:104" ht="13.5" customHeight="1">
      <c r="A151" s="153">
        <v>80</v>
      </c>
      <c r="B151" s="154" t="s">
        <v>205</v>
      </c>
      <c r="C151" s="169" t="s">
        <v>206</v>
      </c>
      <c r="D151" s="170" t="s">
        <v>96</v>
      </c>
      <c r="E151" s="157">
        <v>60</v>
      </c>
      <c r="F151" s="157"/>
      <c r="G151" s="151">
        <f>E151*F151</f>
        <v>0</v>
      </c>
      <c r="O151" s="145"/>
    </row>
    <row r="152" spans="1:104">
      <c r="A152" s="153"/>
      <c r="B152" s="154"/>
      <c r="C152" s="164" t="s">
        <v>192</v>
      </c>
      <c r="D152" s="170"/>
      <c r="E152" s="157"/>
      <c r="F152" s="157"/>
      <c r="G152" s="151"/>
      <c r="O152" s="145"/>
    </row>
    <row r="153" spans="1:104" ht="13.5" customHeight="1">
      <c r="A153" s="153">
        <v>81</v>
      </c>
      <c r="B153" s="154" t="s">
        <v>207</v>
      </c>
      <c r="C153" s="169" t="s">
        <v>208</v>
      </c>
      <c r="D153" s="170" t="s">
        <v>96</v>
      </c>
      <c r="E153" s="157">
        <v>5</v>
      </c>
      <c r="F153" s="157"/>
      <c r="G153" s="151">
        <f>E153*F153</f>
        <v>0</v>
      </c>
      <c r="O153" s="145"/>
    </row>
    <row r="154" spans="1:104">
      <c r="A154" s="153"/>
      <c r="B154" s="154"/>
      <c r="C154" s="164" t="s">
        <v>192</v>
      </c>
      <c r="D154" s="170"/>
      <c r="E154" s="157"/>
      <c r="F154" s="157"/>
      <c r="G154" s="151"/>
      <c r="O154" s="145"/>
    </row>
    <row r="155" spans="1:104" ht="27.75" customHeight="1">
      <c r="A155" s="153">
        <v>82</v>
      </c>
      <c r="B155" s="154" t="s">
        <v>209</v>
      </c>
      <c r="C155" s="169" t="s">
        <v>210</v>
      </c>
      <c r="D155" s="170" t="s">
        <v>96</v>
      </c>
      <c r="E155" s="157">
        <v>15</v>
      </c>
      <c r="F155" s="157"/>
      <c r="G155" s="151">
        <f>E155*F155</f>
        <v>0</v>
      </c>
      <c r="O155" s="145"/>
    </row>
    <row r="156" spans="1:104">
      <c r="A156" s="153"/>
      <c r="B156" s="154"/>
      <c r="C156" s="164" t="s">
        <v>189</v>
      </c>
      <c r="D156" s="170"/>
      <c r="E156" s="157"/>
      <c r="F156" s="157"/>
      <c r="G156" s="151"/>
      <c r="O156" s="145"/>
    </row>
    <row r="157" spans="1:104" ht="25.5" customHeight="1">
      <c r="A157" s="153">
        <v>83</v>
      </c>
      <c r="B157" s="154" t="s">
        <v>211</v>
      </c>
      <c r="C157" s="169" t="s">
        <v>212</v>
      </c>
      <c r="D157" s="170" t="s">
        <v>96</v>
      </c>
      <c r="E157" s="157">
        <v>30</v>
      </c>
      <c r="F157" s="157"/>
      <c r="G157" s="151">
        <f>E157*F157</f>
        <v>0</v>
      </c>
      <c r="O157" s="145"/>
    </row>
    <row r="158" spans="1:104">
      <c r="A158" s="153"/>
      <c r="B158" s="154"/>
      <c r="C158" s="164" t="s">
        <v>192</v>
      </c>
      <c r="D158" s="170"/>
      <c r="E158" s="157"/>
      <c r="F158" s="157"/>
      <c r="G158" s="151"/>
      <c r="O158" s="145"/>
    </row>
    <row r="159" spans="1:104" ht="13.5" customHeight="1">
      <c r="A159" s="153">
        <v>84</v>
      </c>
      <c r="B159" s="154" t="s">
        <v>213</v>
      </c>
      <c r="C159" s="169" t="s">
        <v>214</v>
      </c>
      <c r="D159" s="170" t="s">
        <v>96</v>
      </c>
      <c r="E159" s="157">
        <v>160</v>
      </c>
      <c r="F159" s="157"/>
      <c r="G159" s="151">
        <f>E159*F159</f>
        <v>0</v>
      </c>
      <c r="O159" s="145"/>
    </row>
    <row r="160" spans="1:104">
      <c r="A160" s="153"/>
      <c r="B160" s="154"/>
      <c r="C160" s="164" t="s">
        <v>111</v>
      </c>
      <c r="D160" s="170"/>
      <c r="E160" s="157"/>
      <c r="F160" s="157"/>
      <c r="G160" s="151"/>
      <c r="O160" s="145"/>
    </row>
    <row r="161" spans="1:15" ht="25.5" customHeight="1">
      <c r="A161" s="153">
        <v>85</v>
      </c>
      <c r="B161" s="154" t="s">
        <v>216</v>
      </c>
      <c r="C161" s="169" t="s">
        <v>215</v>
      </c>
      <c r="D161" s="170" t="s">
        <v>96</v>
      </c>
      <c r="E161" s="157">
        <v>65</v>
      </c>
      <c r="F161" s="157"/>
      <c r="G161" s="151">
        <f>E161*F161</f>
        <v>0</v>
      </c>
      <c r="O161" s="145"/>
    </row>
    <row r="162" spans="1:15">
      <c r="A162" s="153"/>
      <c r="B162" s="154"/>
      <c r="C162" s="164" t="s">
        <v>192</v>
      </c>
      <c r="D162" s="170"/>
      <c r="E162" s="157"/>
      <c r="F162" s="157"/>
      <c r="G162" s="151"/>
      <c r="O162" s="145"/>
    </row>
    <row r="163" spans="1:15" ht="12" customHeight="1">
      <c r="A163" s="153">
        <v>86</v>
      </c>
      <c r="B163" s="154" t="s">
        <v>219</v>
      </c>
      <c r="C163" s="169" t="s">
        <v>217</v>
      </c>
      <c r="D163" s="170" t="s">
        <v>96</v>
      </c>
      <c r="E163" s="157">
        <v>35</v>
      </c>
      <c r="F163" s="157"/>
      <c r="G163" s="151">
        <f>E163*F163</f>
        <v>0</v>
      </c>
      <c r="O163" s="145"/>
    </row>
    <row r="164" spans="1:15">
      <c r="A164" s="153"/>
      <c r="B164" s="154"/>
      <c r="C164" s="164" t="s">
        <v>178</v>
      </c>
      <c r="D164" s="170"/>
      <c r="E164" s="157"/>
      <c r="F164" s="157"/>
      <c r="G164" s="151"/>
      <c r="O164" s="145"/>
    </row>
    <row r="165" spans="1:15" ht="12" customHeight="1">
      <c r="A165" s="153">
        <v>87</v>
      </c>
      <c r="B165" s="154" t="s">
        <v>220</v>
      </c>
      <c r="C165" s="169" t="s">
        <v>218</v>
      </c>
      <c r="D165" s="170" t="s">
        <v>96</v>
      </c>
      <c r="E165" s="157">
        <v>13</v>
      </c>
      <c r="F165" s="157"/>
      <c r="G165" s="151">
        <f>E165*F165</f>
        <v>0</v>
      </c>
      <c r="O165" s="145"/>
    </row>
    <row r="166" spans="1:15">
      <c r="A166" s="153"/>
      <c r="B166" s="154"/>
      <c r="C166" s="164" t="s">
        <v>178</v>
      </c>
      <c r="D166" s="170"/>
      <c r="E166" s="157"/>
      <c r="F166" s="157"/>
      <c r="G166" s="151"/>
      <c r="O166" s="145"/>
    </row>
    <row r="167" spans="1:15" ht="12" customHeight="1">
      <c r="A167" s="153">
        <v>88</v>
      </c>
      <c r="B167" s="154" t="s">
        <v>222</v>
      </c>
      <c r="C167" s="169" t="s">
        <v>221</v>
      </c>
      <c r="D167" s="170" t="s">
        <v>96</v>
      </c>
      <c r="E167" s="157">
        <v>5</v>
      </c>
      <c r="F167" s="157"/>
      <c r="G167" s="151">
        <f>E167*F167</f>
        <v>0</v>
      </c>
      <c r="K167" s="132"/>
      <c r="O167" s="145"/>
    </row>
    <row r="168" spans="1:15">
      <c r="A168" s="153"/>
      <c r="B168" s="154"/>
      <c r="C168" s="164" t="s">
        <v>178</v>
      </c>
      <c r="D168" s="170"/>
      <c r="E168" s="157"/>
      <c r="F168" s="157"/>
      <c r="G168" s="151"/>
      <c r="J168" s="132"/>
      <c r="K168" s="177"/>
      <c r="O168" s="145"/>
    </row>
    <row r="169" spans="1:15">
      <c r="A169" s="153">
        <v>89</v>
      </c>
      <c r="B169" s="154" t="s">
        <v>224</v>
      </c>
      <c r="C169" s="169" t="s">
        <v>223</v>
      </c>
      <c r="D169" s="170" t="s">
        <v>96</v>
      </c>
      <c r="E169" s="157">
        <v>7</v>
      </c>
      <c r="F169" s="157"/>
      <c r="G169" s="151">
        <f>E169*F169</f>
        <v>0</v>
      </c>
      <c r="J169" s="132"/>
      <c r="K169" s="177"/>
      <c r="L169" s="132"/>
      <c r="O169" s="145"/>
    </row>
    <row r="170" spans="1:15">
      <c r="A170" s="153">
        <v>90</v>
      </c>
      <c r="B170" s="154" t="s">
        <v>226</v>
      </c>
      <c r="C170" s="169" t="s">
        <v>225</v>
      </c>
      <c r="D170" s="170" t="s">
        <v>96</v>
      </c>
      <c r="E170" s="157">
        <v>310</v>
      </c>
      <c r="F170" s="157"/>
      <c r="G170" s="151">
        <f>E170*F170</f>
        <v>0</v>
      </c>
      <c r="J170" s="132"/>
      <c r="K170" s="177"/>
      <c r="O170" s="145"/>
    </row>
    <row r="171" spans="1:15">
      <c r="A171" s="153">
        <v>91</v>
      </c>
      <c r="B171" s="154" t="s">
        <v>229</v>
      </c>
      <c r="C171" s="169" t="s">
        <v>227</v>
      </c>
      <c r="D171" s="170" t="s">
        <v>96</v>
      </c>
      <c r="E171" s="157">
        <v>55</v>
      </c>
      <c r="F171" s="157"/>
      <c r="G171" s="151">
        <f t="shared" ref="G171:G176" si="5">E171*F171</f>
        <v>0</v>
      </c>
      <c r="J171" s="132"/>
      <c r="K171" s="177"/>
      <c r="O171" s="145"/>
    </row>
    <row r="172" spans="1:15">
      <c r="A172" s="153">
        <v>92</v>
      </c>
      <c r="B172" s="154" t="s">
        <v>230</v>
      </c>
      <c r="C172" s="169" t="s">
        <v>228</v>
      </c>
      <c r="D172" s="170" t="s">
        <v>96</v>
      </c>
      <c r="E172" s="157">
        <v>145</v>
      </c>
      <c r="F172" s="157"/>
      <c r="G172" s="151">
        <f t="shared" si="5"/>
        <v>0</v>
      </c>
      <c r="O172" s="145"/>
    </row>
    <row r="173" spans="1:15">
      <c r="A173" s="153">
        <v>93</v>
      </c>
      <c r="B173" s="154" t="s">
        <v>232</v>
      </c>
      <c r="C173" s="169" t="s">
        <v>231</v>
      </c>
      <c r="D173" s="170" t="s">
        <v>96</v>
      </c>
      <c r="E173" s="157">
        <v>30</v>
      </c>
      <c r="F173" s="157"/>
      <c r="G173" s="151">
        <f t="shared" si="5"/>
        <v>0</v>
      </c>
      <c r="O173" s="145"/>
    </row>
    <row r="174" spans="1:15">
      <c r="A174" s="153">
        <v>94</v>
      </c>
      <c r="B174" s="154" t="s">
        <v>234</v>
      </c>
      <c r="C174" s="169" t="s">
        <v>233</v>
      </c>
      <c r="D174" s="170" t="s">
        <v>96</v>
      </c>
      <c r="E174" s="157">
        <v>30</v>
      </c>
      <c r="F174" s="157"/>
      <c r="G174" s="151">
        <f t="shared" si="5"/>
        <v>0</v>
      </c>
      <c r="O174" s="145"/>
    </row>
    <row r="175" spans="1:15">
      <c r="A175" s="153">
        <v>95</v>
      </c>
      <c r="B175" s="154" t="s">
        <v>237</v>
      </c>
      <c r="C175" s="169" t="s">
        <v>235</v>
      </c>
      <c r="D175" s="170" t="s">
        <v>96</v>
      </c>
      <c r="E175" s="157">
        <v>80</v>
      </c>
      <c r="F175" s="157"/>
      <c r="G175" s="151">
        <f t="shared" si="5"/>
        <v>0</v>
      </c>
      <c r="O175" s="145"/>
    </row>
    <row r="176" spans="1:15">
      <c r="A176" s="153">
        <v>96</v>
      </c>
      <c r="B176" s="154" t="s">
        <v>239</v>
      </c>
      <c r="C176" s="169" t="s">
        <v>238</v>
      </c>
      <c r="D176" s="170" t="s">
        <v>96</v>
      </c>
      <c r="E176" s="157">
        <v>55</v>
      </c>
      <c r="F176" s="157"/>
      <c r="G176" s="151">
        <f t="shared" si="5"/>
        <v>0</v>
      </c>
      <c r="O176" s="145"/>
    </row>
    <row r="177" spans="1:57">
      <c r="A177" s="153">
        <v>97</v>
      </c>
      <c r="B177" s="154" t="s">
        <v>240</v>
      </c>
      <c r="C177" s="169" t="s">
        <v>241</v>
      </c>
      <c r="D177" s="170" t="s">
        <v>96</v>
      </c>
      <c r="E177" s="157">
        <v>30</v>
      </c>
      <c r="F177" s="157"/>
      <c r="G177" s="151">
        <f>E177*F177</f>
        <v>0</v>
      </c>
      <c r="O177" s="145"/>
    </row>
    <row r="178" spans="1:57">
      <c r="A178" s="153">
        <v>98</v>
      </c>
      <c r="B178" s="154" t="s">
        <v>243</v>
      </c>
      <c r="C178" s="169" t="s">
        <v>242</v>
      </c>
      <c r="D178" s="170" t="s">
        <v>96</v>
      </c>
      <c r="E178" s="157">
        <v>60</v>
      </c>
      <c r="F178" s="157"/>
      <c r="G178" s="151">
        <f>E178*F178</f>
        <v>0</v>
      </c>
      <c r="O178" s="145"/>
    </row>
    <row r="179" spans="1:57">
      <c r="A179" s="153">
        <v>99</v>
      </c>
      <c r="B179" s="154" t="s">
        <v>245</v>
      </c>
      <c r="C179" s="169" t="s">
        <v>244</v>
      </c>
      <c r="D179" s="170" t="s">
        <v>96</v>
      </c>
      <c r="E179" s="157">
        <v>120</v>
      </c>
      <c r="F179" s="157"/>
      <c r="G179" s="151">
        <f>E179*F179</f>
        <v>0</v>
      </c>
      <c r="O179" s="145"/>
    </row>
    <row r="180" spans="1:57">
      <c r="A180" s="153">
        <v>100</v>
      </c>
      <c r="B180" s="154" t="s">
        <v>247</v>
      </c>
      <c r="C180" s="169" t="s">
        <v>246</v>
      </c>
      <c r="D180" s="170" t="s">
        <v>96</v>
      </c>
      <c r="E180" s="157">
        <v>30</v>
      </c>
      <c r="F180" s="157"/>
      <c r="G180" s="151">
        <f>E180*F180</f>
        <v>0</v>
      </c>
      <c r="O180" s="145"/>
    </row>
    <row r="181" spans="1:57">
      <c r="A181" s="153">
        <v>101</v>
      </c>
      <c r="B181" s="154" t="s">
        <v>249</v>
      </c>
      <c r="C181" s="169" t="s">
        <v>248</v>
      </c>
      <c r="D181" s="170" t="s">
        <v>96</v>
      </c>
      <c r="E181" s="157">
        <v>85</v>
      </c>
      <c r="F181" s="157"/>
      <c r="G181" s="151">
        <f>E181*F181</f>
        <v>0</v>
      </c>
      <c r="O181" s="145"/>
    </row>
    <row r="182" spans="1:57">
      <c r="A182" s="153">
        <v>102</v>
      </c>
      <c r="B182" s="154" t="s">
        <v>251</v>
      </c>
      <c r="C182" s="169" t="s">
        <v>250</v>
      </c>
      <c r="D182" s="170" t="s">
        <v>96</v>
      </c>
      <c r="E182" s="157">
        <v>45</v>
      </c>
      <c r="F182" s="157"/>
      <c r="G182" s="151">
        <f t="shared" ref="G182:G187" si="6">E182*F182</f>
        <v>0</v>
      </c>
      <c r="O182" s="145"/>
    </row>
    <row r="183" spans="1:57">
      <c r="A183" s="153">
        <v>103</v>
      </c>
      <c r="B183" s="154" t="s">
        <v>253</v>
      </c>
      <c r="C183" s="169" t="s">
        <v>252</v>
      </c>
      <c r="D183" s="170" t="s">
        <v>96</v>
      </c>
      <c r="E183" s="157">
        <v>130</v>
      </c>
      <c r="F183" s="157"/>
      <c r="G183" s="151">
        <f t="shared" si="6"/>
        <v>0</v>
      </c>
      <c r="O183" s="145"/>
    </row>
    <row r="184" spans="1:57">
      <c r="A184" s="153">
        <v>104</v>
      </c>
      <c r="B184" s="154" t="s">
        <v>254</v>
      </c>
      <c r="C184" s="169" t="s">
        <v>255</v>
      </c>
      <c r="D184" s="170" t="s">
        <v>96</v>
      </c>
      <c r="E184" s="157">
        <v>50</v>
      </c>
      <c r="F184" s="157"/>
      <c r="G184" s="151">
        <f t="shared" si="6"/>
        <v>0</v>
      </c>
      <c r="O184" s="145"/>
    </row>
    <row r="185" spans="1:57">
      <c r="A185" s="153">
        <v>105</v>
      </c>
      <c r="B185" s="154" t="s">
        <v>256</v>
      </c>
      <c r="C185" s="169" t="s">
        <v>257</v>
      </c>
      <c r="D185" s="170" t="s">
        <v>96</v>
      </c>
      <c r="E185" s="157">
        <v>20</v>
      </c>
      <c r="F185" s="157"/>
      <c r="G185" s="151">
        <f t="shared" si="6"/>
        <v>0</v>
      </c>
      <c r="O185" s="145"/>
    </row>
    <row r="186" spans="1:57">
      <c r="A186" s="153">
        <v>106</v>
      </c>
      <c r="B186" s="154" t="s">
        <v>229</v>
      </c>
      <c r="C186" s="169" t="s">
        <v>258</v>
      </c>
      <c r="D186" s="170" t="s">
        <v>96</v>
      </c>
      <c r="E186" s="157">
        <v>25</v>
      </c>
      <c r="F186" s="157"/>
      <c r="G186" s="151">
        <f t="shared" si="6"/>
        <v>0</v>
      </c>
      <c r="O186" s="145"/>
    </row>
    <row r="187" spans="1:57">
      <c r="A187" s="153">
        <v>107</v>
      </c>
      <c r="B187" s="154" t="s">
        <v>259</v>
      </c>
      <c r="C187" s="169" t="s">
        <v>260</v>
      </c>
      <c r="D187" s="170" t="s">
        <v>96</v>
      </c>
      <c r="E187" s="157">
        <v>20</v>
      </c>
      <c r="F187" s="157"/>
      <c r="G187" s="151">
        <f t="shared" si="6"/>
        <v>0</v>
      </c>
      <c r="O187" s="145"/>
    </row>
    <row r="188" spans="1:57">
      <c r="A188" s="158"/>
      <c r="B188" s="159" t="s">
        <v>95</v>
      </c>
      <c r="C188" s="160" t="str">
        <f>CONCATENATE(B67," ",C67)</f>
        <v>111_4 Výsadba rostlin:</v>
      </c>
      <c r="D188" s="158"/>
      <c r="E188" s="161"/>
      <c r="F188" s="161"/>
      <c r="G188" s="162">
        <f>SUM(G68:G187)</f>
        <v>0</v>
      </c>
      <c r="O188" s="145">
        <v>4</v>
      </c>
      <c r="BA188" s="163">
        <f>SUM(BA113:BA149)</f>
        <v>0</v>
      </c>
      <c r="BB188" s="163">
        <f>SUM(BB113:BB149)</f>
        <v>0</v>
      </c>
      <c r="BC188" s="163">
        <f>SUM(BC113:BC149)</f>
        <v>0</v>
      </c>
      <c r="BD188" s="163">
        <f>SUM(BD113:BD149)</f>
        <v>0</v>
      </c>
      <c r="BE188" s="163">
        <f>SUM(BE113:BE149)</f>
        <v>0</v>
      </c>
    </row>
    <row r="189" spans="1:57">
      <c r="A189" s="138" t="s">
        <v>85</v>
      </c>
      <c r="B189" s="139" t="s">
        <v>349</v>
      </c>
      <c r="C189" s="140" t="s">
        <v>304</v>
      </c>
      <c r="D189" s="141"/>
      <c r="E189" s="142"/>
      <c r="F189" s="142"/>
      <c r="G189" s="143"/>
      <c r="H189" s="144"/>
      <c r="I189" s="144"/>
      <c r="O189" s="145">
        <v>1</v>
      </c>
    </row>
    <row r="190" spans="1:57">
      <c r="A190" s="153">
        <v>108</v>
      </c>
      <c r="B190" s="154" t="s">
        <v>286</v>
      </c>
      <c r="C190" s="155" t="s">
        <v>287</v>
      </c>
      <c r="D190" s="156" t="s">
        <v>90</v>
      </c>
      <c r="E190" s="157">
        <v>5680</v>
      </c>
      <c r="F190" s="157"/>
      <c r="G190" s="151">
        <f>E190*F190</f>
        <v>0</v>
      </c>
      <c r="O190" s="145"/>
    </row>
    <row r="191" spans="1:57">
      <c r="A191" s="153"/>
      <c r="B191" s="154"/>
      <c r="C191" s="173" t="s">
        <v>288</v>
      </c>
      <c r="D191" s="156"/>
      <c r="E191" s="157"/>
      <c r="F191" s="157"/>
      <c r="G191" s="151"/>
      <c r="O191" s="145"/>
    </row>
    <row r="192" spans="1:57">
      <c r="A192" s="153"/>
      <c r="B192" s="154"/>
      <c r="C192" s="164" t="s">
        <v>285</v>
      </c>
      <c r="D192" s="156"/>
      <c r="E192" s="168"/>
      <c r="F192" s="157"/>
      <c r="G192" s="151">
        <f>E192*F192</f>
        <v>0</v>
      </c>
      <c r="O192" s="145"/>
    </row>
    <row r="193" spans="1:104" ht="33.75">
      <c r="A193" s="153"/>
      <c r="B193" s="154"/>
      <c r="C193" s="164" t="s">
        <v>327</v>
      </c>
      <c r="D193" s="156"/>
      <c r="E193" s="168"/>
      <c r="F193" s="157"/>
      <c r="G193" s="151"/>
      <c r="O193" s="145"/>
    </row>
    <row r="194" spans="1:104">
      <c r="A194" s="153">
        <v>109</v>
      </c>
      <c r="B194" s="154" t="s">
        <v>289</v>
      </c>
      <c r="C194" s="155" t="s">
        <v>290</v>
      </c>
      <c r="D194" s="156" t="s">
        <v>96</v>
      </c>
      <c r="E194" s="157">
        <v>184</v>
      </c>
      <c r="F194" s="157"/>
      <c r="G194" s="151">
        <f>E194*F194</f>
        <v>0</v>
      </c>
      <c r="O194" s="145"/>
    </row>
    <row r="195" spans="1:104">
      <c r="A195" s="153"/>
      <c r="B195" s="154"/>
      <c r="C195" s="173" t="s">
        <v>329</v>
      </c>
      <c r="D195" s="156"/>
      <c r="E195" s="157"/>
      <c r="F195" s="157"/>
      <c r="G195" s="151"/>
      <c r="O195" s="145"/>
    </row>
    <row r="196" spans="1:104">
      <c r="A196" s="153"/>
      <c r="B196" s="154"/>
      <c r="C196" s="164" t="s">
        <v>112</v>
      </c>
      <c r="D196" s="156"/>
      <c r="E196" s="157"/>
      <c r="F196" s="157"/>
      <c r="G196" s="151">
        <f>E196*F196</f>
        <v>0</v>
      </c>
      <c r="O196" s="145"/>
    </row>
    <row r="197" spans="1:104" ht="45">
      <c r="A197" s="153"/>
      <c r="B197" s="154"/>
      <c r="C197" s="164" t="s">
        <v>328</v>
      </c>
      <c r="D197" s="156"/>
      <c r="E197" s="157"/>
      <c r="F197" s="157"/>
      <c r="G197" s="151"/>
      <c r="O197" s="145"/>
    </row>
    <row r="198" spans="1:104">
      <c r="A198" s="153">
        <v>110</v>
      </c>
      <c r="B198" s="154" t="s">
        <v>300</v>
      </c>
      <c r="C198" s="155" t="s">
        <v>113</v>
      </c>
      <c r="D198" s="156" t="s">
        <v>87</v>
      </c>
      <c r="E198" s="157">
        <v>29.6</v>
      </c>
      <c r="F198" s="157"/>
      <c r="G198" s="151">
        <f>E198*F198</f>
        <v>0</v>
      </c>
      <c r="O198" s="145">
        <v>2</v>
      </c>
      <c r="AA198" s="123">
        <v>1</v>
      </c>
      <c r="AB198" s="123">
        <v>1</v>
      </c>
      <c r="AC198" s="123">
        <v>1</v>
      </c>
      <c r="AZ198" s="123">
        <v>1</v>
      </c>
      <c r="BA198" s="123">
        <f>IF(AZ198=1,G198,0)</f>
        <v>0</v>
      </c>
      <c r="BB198" s="123">
        <f>IF(AZ198=2,G198,0)</f>
        <v>0</v>
      </c>
      <c r="BC198" s="123">
        <f>IF(AZ198=3,G198,0)</f>
        <v>0</v>
      </c>
      <c r="BD198" s="123">
        <f>IF(AZ198=4,G198,0)</f>
        <v>0</v>
      </c>
      <c r="BE198" s="123">
        <f>IF(AZ198=5,G198,0)</f>
        <v>0</v>
      </c>
      <c r="CZ198" s="123">
        <v>0</v>
      </c>
    </row>
    <row r="199" spans="1:104">
      <c r="A199" s="153"/>
      <c r="B199" s="154"/>
      <c r="C199" s="164" t="s">
        <v>292</v>
      </c>
      <c r="D199" s="156"/>
      <c r="E199" s="157"/>
      <c r="F199" s="157"/>
      <c r="G199" s="151">
        <f>E199*F199</f>
        <v>0</v>
      </c>
      <c r="O199" s="145"/>
    </row>
    <row r="200" spans="1:104">
      <c r="A200" s="153">
        <v>111</v>
      </c>
      <c r="B200" s="154" t="s">
        <v>305</v>
      </c>
      <c r="C200" s="155" t="s">
        <v>114</v>
      </c>
      <c r="D200" s="156" t="s">
        <v>87</v>
      </c>
      <c r="E200" s="157">
        <v>284</v>
      </c>
      <c r="F200" s="157"/>
      <c r="G200" s="151">
        <f>E200*F200</f>
        <v>0</v>
      </c>
      <c r="O200" s="145">
        <v>2</v>
      </c>
      <c r="AA200" s="123">
        <v>1</v>
      </c>
      <c r="AB200" s="123">
        <v>1</v>
      </c>
      <c r="AC200" s="123">
        <v>1</v>
      </c>
      <c r="AZ200" s="123">
        <v>1</v>
      </c>
      <c r="BA200" s="123">
        <f>IF(AZ200=1,G200,0)</f>
        <v>0</v>
      </c>
      <c r="BB200" s="123">
        <f>IF(AZ200=2,G200,0)</f>
        <v>0</v>
      </c>
      <c r="BC200" s="123">
        <f>IF(AZ200=3,G200,0)</f>
        <v>0</v>
      </c>
      <c r="BD200" s="123">
        <f>IF(AZ200=4,G200,0)</f>
        <v>0</v>
      </c>
      <c r="BE200" s="123">
        <f>IF(AZ200=5,G200,0)</f>
        <v>0</v>
      </c>
      <c r="CZ200" s="123">
        <v>0</v>
      </c>
    </row>
    <row r="201" spans="1:104">
      <c r="A201" s="153"/>
      <c r="B201" s="154"/>
      <c r="C201" s="164" t="s">
        <v>291</v>
      </c>
      <c r="D201" s="156"/>
      <c r="E201" s="157"/>
      <c r="F201" s="157"/>
      <c r="G201" s="151">
        <f>E201*F201</f>
        <v>0</v>
      </c>
      <c r="O201" s="145"/>
    </row>
    <row r="202" spans="1:104">
      <c r="A202" s="158"/>
      <c r="B202" s="159" t="s">
        <v>95</v>
      </c>
      <c r="C202" s="160" t="str">
        <f>CONCATENATE(B189," ",C189)</f>
        <v>111_5 Následná péče po dobu 3 let:</v>
      </c>
      <c r="D202" s="158"/>
      <c r="E202" s="161"/>
      <c r="F202" s="161"/>
      <c r="G202" s="162">
        <f>SUM(G190:G201)</f>
        <v>0</v>
      </c>
      <c r="O202" s="145">
        <v>4</v>
      </c>
      <c r="BA202" s="163">
        <f>SUM(BA189:BA201)</f>
        <v>0</v>
      </c>
      <c r="BB202" s="163">
        <f>SUM(BB189:BB201)</f>
        <v>0</v>
      </c>
      <c r="BC202" s="163">
        <f>SUM(BC189:BC201)</f>
        <v>0</v>
      </c>
      <c r="BD202" s="163">
        <f>SUM(BD189:BD201)</f>
        <v>0</v>
      </c>
      <c r="BE202" s="163">
        <f>SUM(BE189:BE201)</f>
        <v>0</v>
      </c>
    </row>
  </sheetData>
  <sheetProtection selectLockedCells="1" selectUnlockedCells="1"/>
  <mergeCells count="4">
    <mergeCell ref="A1:G1"/>
    <mergeCell ref="A3:B3"/>
    <mergeCell ref="A4:B4"/>
    <mergeCell ref="C4:G4"/>
  </mergeCells>
  <pageMargins left="0.78740157480314965" right="0.19685039370078741" top="0.59055118110236227" bottom="0.59055118110236227" header="0.51181102362204722" footer="0.11811023622047245"/>
  <pageSetup paperSize="9" firstPageNumber="0" orientation="portrait" horizontalDpi="300" verticalDpi="300" r:id="rId1"/>
  <headerFooter alignWithMargins="0">
    <oddFooter>&amp;L&amp;9SO-03&amp;CStrana &amp;P&amp;R&amp;"Arial,Obyčejné"D.1.4.8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38</vt:i4>
      </vt:variant>
    </vt:vector>
  </HeadingPairs>
  <TitlesOfParts>
    <vt:vector size="41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Položky!Excel_BuiltIn_Print_Area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Bobek</dc:creator>
  <cp:lastModifiedBy>Jiří Bobek</cp:lastModifiedBy>
  <cp:lastPrinted>2020-09-02T10:26:54Z</cp:lastPrinted>
  <dcterms:created xsi:type="dcterms:W3CDTF">2020-09-02T10:11:23Z</dcterms:created>
  <dcterms:modified xsi:type="dcterms:W3CDTF">2020-09-02T10:59:27Z</dcterms:modified>
</cp:coreProperties>
</file>