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- = PROBÍHAJÍCÍ IA - TB = -\18014 EKF NOVÁ (TB)\ZD - REALIZACE\ADMINISTRACE ZADÁVACÍHO ŘÍZENÍ\DPS_VŠB_NOVÁ EKF\19-015-5_F_Vykaz_vymer\19-015-5_F_120\120.52_CHL\"/>
    </mc:Choice>
  </mc:AlternateContent>
  <xr:revisionPtr revIDLastSave="0" documentId="13_ncr:1_{F0B607DF-EC38-4414-9BA3-A99379D2E9BA}" xr6:coauthVersionLast="36" xr6:coauthVersionMax="45" xr10:uidLastSave="{00000000-0000-0000-0000-000000000000}"/>
  <bookViews>
    <workbookView xWindow="0" yWindow="0" windowWidth="28800" windowHeight="12075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120 120.52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120 120.52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120 120.52 Pol'!$A$1:$X$58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54" i="1" l="1"/>
  <c r="I17" i="1" s="1"/>
  <c r="I53" i="1"/>
  <c r="G42" i="1"/>
  <c r="F42" i="1"/>
  <c r="G41" i="1"/>
  <c r="F41" i="1"/>
  <c r="G39" i="1"/>
  <c r="F39" i="1"/>
  <c r="G57" i="12"/>
  <c r="BA37" i="12"/>
  <c r="BA35" i="12"/>
  <c r="BA15" i="12"/>
  <c r="BA12" i="12"/>
  <c r="G9" i="12"/>
  <c r="M9" i="12" s="1"/>
  <c r="I9" i="12"/>
  <c r="I8" i="12" s="1"/>
  <c r="K9" i="12"/>
  <c r="K8" i="12" s="1"/>
  <c r="O9" i="12"/>
  <c r="O8" i="12" s="1"/>
  <c r="Q9" i="12"/>
  <c r="Q8" i="12" s="1"/>
  <c r="V9" i="12"/>
  <c r="G10" i="12"/>
  <c r="AF57" i="12" s="1"/>
  <c r="I10" i="12"/>
  <c r="K10" i="12"/>
  <c r="O10" i="12"/>
  <c r="Q10" i="12"/>
  <c r="V10" i="12"/>
  <c r="V8" i="12" s="1"/>
  <c r="G11" i="12"/>
  <c r="M11" i="12" s="1"/>
  <c r="I11" i="12"/>
  <c r="K11" i="12"/>
  <c r="O11" i="12"/>
  <c r="Q11" i="12"/>
  <c r="V11" i="12"/>
  <c r="G13" i="12"/>
  <c r="I13" i="12"/>
  <c r="K13" i="12"/>
  <c r="M13" i="12"/>
  <c r="O13" i="12"/>
  <c r="Q13" i="12"/>
  <c r="V13" i="12"/>
  <c r="G14" i="12"/>
  <c r="I14" i="12"/>
  <c r="K14" i="12"/>
  <c r="M14" i="12"/>
  <c r="O14" i="12"/>
  <c r="Q14" i="12"/>
  <c r="V14" i="12"/>
  <c r="G16" i="12"/>
  <c r="I16" i="12"/>
  <c r="K16" i="12"/>
  <c r="M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I20" i="12"/>
  <c r="K20" i="12"/>
  <c r="M20" i="12"/>
  <c r="O20" i="12"/>
  <c r="Q20" i="12"/>
  <c r="V20" i="12"/>
  <c r="G21" i="12"/>
  <c r="I21" i="12"/>
  <c r="K21" i="12"/>
  <c r="M21" i="12"/>
  <c r="O21" i="12"/>
  <c r="Q21" i="12"/>
  <c r="V21" i="12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7" i="12"/>
  <c r="M27" i="12" s="1"/>
  <c r="I27" i="12"/>
  <c r="K27" i="12"/>
  <c r="O27" i="12"/>
  <c r="Q27" i="12"/>
  <c r="V27" i="12"/>
  <c r="G29" i="12"/>
  <c r="I29" i="12"/>
  <c r="K29" i="12"/>
  <c r="M29" i="12"/>
  <c r="O29" i="12"/>
  <c r="Q29" i="12"/>
  <c r="V29" i="12"/>
  <c r="G31" i="12"/>
  <c r="G30" i="12" s="1"/>
  <c r="I31" i="12"/>
  <c r="K31" i="12"/>
  <c r="K30" i="12" s="1"/>
  <c r="M31" i="12"/>
  <c r="O31" i="12"/>
  <c r="Q31" i="12"/>
  <c r="Q30" i="12" s="1"/>
  <c r="V31" i="12"/>
  <c r="V30" i="12" s="1"/>
  <c r="G32" i="12"/>
  <c r="I32" i="12"/>
  <c r="I30" i="12" s="1"/>
  <c r="K32" i="12"/>
  <c r="M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6" i="12"/>
  <c r="M36" i="12" s="1"/>
  <c r="I36" i="12"/>
  <c r="K36" i="12"/>
  <c r="O36" i="12"/>
  <c r="Q36" i="12"/>
  <c r="V36" i="12"/>
  <c r="G38" i="12"/>
  <c r="I38" i="12"/>
  <c r="K38" i="12"/>
  <c r="M38" i="12"/>
  <c r="O38" i="12"/>
  <c r="O30" i="12" s="1"/>
  <c r="Q38" i="12"/>
  <c r="V38" i="12"/>
  <c r="G39" i="12"/>
  <c r="I39" i="12"/>
  <c r="K39" i="12"/>
  <c r="M39" i="12"/>
  <c r="O39" i="12"/>
  <c r="Q39" i="12"/>
  <c r="V39" i="12"/>
  <c r="G40" i="12"/>
  <c r="I40" i="12"/>
  <c r="K40" i="12"/>
  <c r="M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I44" i="12"/>
  <c r="K44" i="12"/>
  <c r="M44" i="12"/>
  <c r="O44" i="12"/>
  <c r="Q44" i="12"/>
  <c r="V44" i="12"/>
  <c r="G45" i="12"/>
  <c r="I45" i="12"/>
  <c r="K45" i="12"/>
  <c r="M45" i="12"/>
  <c r="O45" i="12"/>
  <c r="Q45" i="12"/>
  <c r="V45" i="12"/>
  <c r="G46" i="12"/>
  <c r="I46" i="12"/>
  <c r="K46" i="12"/>
  <c r="M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I49" i="12"/>
  <c r="K49" i="12"/>
  <c r="M49" i="12"/>
  <c r="O49" i="12"/>
  <c r="Q49" i="12"/>
  <c r="V49" i="12"/>
  <c r="G51" i="12"/>
  <c r="I51" i="12"/>
  <c r="K51" i="12"/>
  <c r="M51" i="12"/>
  <c r="O51" i="12"/>
  <c r="Q51" i="12"/>
  <c r="V51" i="12"/>
  <c r="G52" i="12"/>
  <c r="I52" i="12"/>
  <c r="K52" i="12"/>
  <c r="M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AE57" i="12"/>
  <c r="I20" i="1"/>
  <c r="I19" i="1"/>
  <c r="I18" i="1"/>
  <c r="I16" i="1"/>
  <c r="I55" i="1"/>
  <c r="J54" i="1" s="1"/>
  <c r="AZ47" i="1"/>
  <c r="AZ46" i="1"/>
  <c r="F43" i="1"/>
  <c r="G23" i="1" s="1"/>
  <c r="G43" i="1"/>
  <c r="G25" i="1" s="1"/>
  <c r="H43" i="1"/>
  <c r="I42" i="1"/>
  <c r="I41" i="1"/>
  <c r="I39" i="1"/>
  <c r="I43" i="1" s="1"/>
  <c r="J41" i="1" s="1"/>
  <c r="A27" i="1" l="1"/>
  <c r="M8" i="12"/>
  <c r="M30" i="12"/>
  <c r="G8" i="12"/>
  <c r="M10" i="12"/>
  <c r="J53" i="1"/>
  <c r="J55" i="1" s="1"/>
  <c r="J39" i="1"/>
  <c r="J43" i="1" s="1"/>
  <c r="J42" i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8" i="1" l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kkubjato</author>
  </authors>
  <commentList>
    <comment ref="S6" authorId="0" shapeId="0" xr:uid="{0B989768-B1F4-4D11-A9DF-7D3A548181A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8725EE9-3151-49A1-837B-B18C68344C2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<sst xmlns="http://schemas.openxmlformats.org/spreadsheetml/2006/main" count="425" uniqueCount="185">
  <si>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</si>
  <si>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</si>
  <si>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</si>
  <si>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</si>
  <si>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</si>
  <si>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</si>
  <si>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</si>
  <si>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</si>
  <si>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</si>
  <si>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</si>
  <si>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</si>
  <si>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</si>
  <si>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</si>
  <si>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</si>
  <si>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</si>
  <si>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</si>
  <si>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</si>
  <si>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</si>
  <si>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</si>
  <si>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</si>
  <si>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</si>
  <si>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</si>
  <si>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</si>
  <si>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</si>
  <si>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</si>
  <si>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</si>
  <si>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</si>
  <si>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</si>
  <si>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</si>
  <si>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</si>
  <si>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</si>
  <si>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</si>
  <si>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</si>
  <si>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</si>
  <si>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</si>
  <si>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</si>
  <si>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</si>
  <si>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</si>
  <si>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</si>
  <si>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</si>
  <si>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</si>
  <si>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</si>
  <si>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</si>
  <si>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120.52</t>
  </si>
  <si>
    <t>Chlazení</t>
  </si>
  <si>
    <t>SO 120</t>
  </si>
  <si>
    <t>Přístavba budovy "H"</t>
  </si>
  <si>
    <t>Objekt:</t>
  </si>
  <si>
    <t>Rozpočet:</t>
  </si>
  <si>
    <t>19-015-5</t>
  </si>
  <si>
    <t>Nová budova EkF - přístavba H v areálu VŠB-TUO</t>
  </si>
  <si>
    <t>Stavba</t>
  </si>
  <si>
    <t>Stavební objekt</t>
  </si>
  <si>
    <t>Celkem za stavbu</t>
  </si>
  <si>
    <t>CZK</t>
  </si>
  <si>
    <t>#POPR</t>
  </si>
  <si>
    <t>Popis rozpočtu: 120.52 - Chlazení</t>
  </si>
  <si>
    <t>V délce potrubí je započítán prořez 10 %.</t>
  </si>
  <si>
    <t>Uvedené názvy výrobků jsou referenční, za dodržení technických parametrů a souhlasu investora je možno je nahradit.</t>
  </si>
  <si>
    <t>Rekapitulace dílů</t>
  </si>
  <si>
    <t>Typ dílu</t>
  </si>
  <si>
    <t>A1</t>
  </si>
  <si>
    <t>Zařízení pro chlazení VZT</t>
  </si>
  <si>
    <t>B1</t>
  </si>
  <si>
    <t>Chlazení vybraných místností 2. a 3. NP (VRF systém)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</si>
  <si>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</si>
  <si>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</si>
  <si>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</si>
  <si>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</si>
  <si>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</si>
  <si>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</si>
  <si>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</si>
  <si>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</si>
  <si>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</si>
  <si>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</si>
  <si>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</si>
  <si>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</si>
  <si>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</si>
  <si>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</si>
  <si>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</si>
  <si>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</si>
  <si>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</si>
  <si>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</si>
  <si>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</si>
  <si>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</si>
  <si>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</si>
  <si>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</si>
  <si>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</si>
  <si>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</si>
  <si>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</si>
  <si>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</si>
  <si>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</si>
  <si>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</si>
  <si>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</si>
  <si>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</si>
  <si>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941955004R00</t>
  </si>
  <si>
    <t>Lešení lehké pracovní pomocné pomocné, o výšce lešeňové podlahy přes 2,5 do 3,5 m</t>
  </si>
  <si>
    <t>m2</t>
  </si>
  <si>
    <t>800-3</t>
  </si>
  <si>
    <t>RTS 20/ I</t>
  </si>
  <si>
    <t>Práce</t>
  </si>
  <si>
    <t>POL1_</t>
  </si>
  <si>
    <t>723150373R00</t>
  </si>
  <si>
    <t>Potrubí ocel. černé svařované - chráničky D 159 mm, s 4,5 mm</t>
  </si>
  <si>
    <t>m</t>
  </si>
  <si>
    <t>800-721</t>
  </si>
  <si>
    <t>A1.1</t>
  </si>
  <si>
    <t>D+M Venkovní kompresorová kondenzační jednotka, systém inverter, chladicí výkon nominální, Qch=33,5kW, topný výkon nominální Qt=33,5kW, 3x400V/50Hz, EER=3,22, COP=4,1, chladivo bezpečnostní</t>
  </si>
  <si>
    <t>kus</t>
  </si>
  <si>
    <t>Vlastní</t>
  </si>
  <si>
    <t>Indiv</t>
  </si>
  <si>
    <t>skupiny A1 (R410A), rozměry jednotky VxŠxD=1.428x1.080x480, hmotnost max. 200kg, včetně provozních náplní (náplň chladiva =7,5kg). (např. Fujitsu, typ VRF Airstage J-IIIL model AJY108LELAH nebo rovnocenná).</t>
  </si>
  <si>
    <t>POP</t>
  </si>
  <si>
    <t>A1.12</t>
  </si>
  <si>
    <t>Jeřáb pro stěhování zařízení, budovy do výšky 12 m</t>
  </si>
  <si>
    <t>kpl</t>
  </si>
  <si>
    <t>A1.2</t>
  </si>
  <si>
    <t>D+M EVV řídící jednotka, minimální výbava ovládání a diagnostiky: Vstupy: provoz zařízení, (chod/stop), typ provozu (chlazení/topení), ovládání výkonu (0-10V), Výstupy: chod, porucha</t>
  </si>
  <si>
    <t>chod ventilátoru. včetně sady termistorů (např. Fujitsu UTY-VDGX, pro řízení EV KITu UTP-VX90A nebo rovnocenná).</t>
  </si>
  <si>
    <t>A1.3</t>
  </si>
  <si>
    <t>D+M EV KIT - expanzní ventil pro řízení průtoku chladiva (např. Fijitsu UTP-VX90A řízeno řídící, jednotkou UTY-VDGX nebo rovnocenná)</t>
  </si>
  <si>
    <t>A1.4</t>
  </si>
  <si>
    <t>D+M Rozdělovač potrubí (např. Fujitsu UTP-LX180A nebo rovnocenný)</t>
  </si>
  <si>
    <t>A1.4a</t>
  </si>
  <si>
    <t>Uvedení systému VRF do provozu</t>
  </si>
  <si>
    <t>A1.5a</t>
  </si>
  <si>
    <t>D+M Měděné propojovací potrubí pro chladírenskou a klimatizační techniku včetně izolace d 12,7 mm</t>
  </si>
  <si>
    <t>A1.5b</t>
  </si>
  <si>
    <t>D+M Měděné propojovací potrubí pro chladírenskou a klimatizační techniku včetně izolace d 28,58 mm</t>
  </si>
  <si>
    <t>A1.5c</t>
  </si>
  <si>
    <t>D+M Žlab kabelový pro podepření horizontálního potrubí (např.systém MARS nebo rovnocenný)</t>
  </si>
  <si>
    <t>24+24</t>
  </si>
  <si>
    <t>VV</t>
  </si>
  <si>
    <t>A1.6</t>
  </si>
  <si>
    <t>Dodatečná náplň chladiva - Chladivo bezpečnostní skupiny A1 (např. R410A - dle zařízení, nebo rovnocenný)</t>
  </si>
  <si>
    <t>kg</t>
  </si>
  <si>
    <t>A1.7</t>
  </si>
  <si>
    <t>D+M Konzole pro uchycení venkovní jednotky, včetně tlumičů chvění</t>
  </si>
  <si>
    <t>904      R00</t>
  </si>
  <si>
    <t>Hzs-zkousky v ramci montaz.praci</t>
  </si>
  <si>
    <t>h</t>
  </si>
  <si>
    <t>Prav.M</t>
  </si>
  <si>
    <t>HZS</t>
  </si>
  <si>
    <t>POL10_</t>
  </si>
  <si>
    <t>Profuk potrubí inertním plynem, vakuování, doplnění chladiva, zprovoznění, zkoušky</t>
  </si>
  <si>
    <t>909      R00</t>
  </si>
  <si>
    <t>Hzs-nezmeritelne stavebni prace</t>
  </si>
  <si>
    <t>Stavební přípomoci, včetně vrtání prostupů</t>
  </si>
  <si>
    <t>998733203R00</t>
  </si>
  <si>
    <t>Přesun hmot pro rozvody potrubí v objektech výšky do 24 m</t>
  </si>
  <si>
    <t>800-731</t>
  </si>
  <si>
    <t>Přesun hmot</t>
  </si>
  <si>
    <t>POL7_</t>
  </si>
  <si>
    <t>B1.1</t>
  </si>
  <si>
    <t>skupiny A1 (R410A), rozměry jednotky VxŠxD=1.428x1.080x480, hmotnost max. 200kg, pro připojení min. 30 vnitřních jednotek, včetně provozních náplní (náplň chladiva =7,5kg). (např. Fujitsu, typ VRF Airstage J-IIIL model AJY108LELAH nebo rovnocenná)</t>
  </si>
  <si>
    <t>B1.15</t>
  </si>
  <si>
    <t>D+M Vytvoření protipožárního uzávěru prostupu protipožárně dělicí konstrukcí pro dvojici Cu potrubí, s izolací pro chladicí techniku o venkovním průměru do 40mm (včetně izolace), například protipožární</t>
  </si>
  <si>
    <t>zpěňující tmel, zhotovit oprávněnou osobou, včetně zapravení prostupu a označení identifikačním štítkem.</t>
  </si>
  <si>
    <t>B1.2</t>
  </si>
  <si>
    <t>D+M Vnitřní nástěnná kompaktní klimatizační jednotka s vestavěným expanzním ventilem, výkon chlazení, QCH=1,1kW,1x230V/50Hz, včetně upeňovacího materiálu (např.Fujitsu model ASYA004GTAH nebo rovnocenná)</t>
  </si>
  <si>
    <t>B1.3</t>
  </si>
  <si>
    <t>D+M Vestavěný modul KNX pro externí monitoring a ovládání ze systému MaR pro umístění do vnitřní, nástěnné kompaktní klimatizační jednotky (např. Fujitsu UTY-VKSX nebo rovnocenný)</t>
  </si>
  <si>
    <t>B1.4</t>
  </si>
  <si>
    <t>D+M Rozdělovač potrubí (např. Fujitsu UTP-AX054A nebo rovnocenný)</t>
  </si>
  <si>
    <t>B1.5</t>
  </si>
  <si>
    <t>D+M Rozdělovač potrubí (např. Fujitsu UTP-AX180A nebo rovnocenný)</t>
  </si>
  <si>
    <t>B1.5a</t>
  </si>
  <si>
    <t>B1.6a</t>
  </si>
  <si>
    <t>D+M Měděné propojovací potrubí pro chladírenskou a klimatizační techniku včetně izolace d 6,35 mm</t>
  </si>
  <si>
    <t>B1.6b</t>
  </si>
  <si>
    <t>D+M Měděné propojovací potrubí pro chladírenskou a klimatizační techniku včetně izolace d 9,52 mm</t>
  </si>
  <si>
    <t>B1.6c</t>
  </si>
  <si>
    <t>D+M Měděné propojovací potrubí pro chladírenskou a klimatizační techniku včetně izolace d 12,70 mm</t>
  </si>
  <si>
    <t>B1.6d</t>
  </si>
  <si>
    <t>D+M Měděné propojovací potrubí pro chladírenskou a klimatizační techniku včetně izolace d 15,88 mm</t>
  </si>
  <si>
    <t>B1.6e</t>
  </si>
  <si>
    <t>D+M Měděné propojovací potrubí pro chladírenskou a klimatizační techniku včetně izolace d 19,05 mm</t>
  </si>
  <si>
    <t>B1.6f</t>
  </si>
  <si>
    <t>B1.6g</t>
  </si>
  <si>
    <t>30+138+6+108+12+6</t>
  </si>
  <si>
    <t>B1.8</t>
  </si>
  <si>
    <t>Dodatečná náplň chladiva - Chladivo bezpečnostní skupiny A1 (např. R410A - dle zařízení, nebo rovnocenné)</t>
  </si>
  <si>
    <t>B1.9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</si>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</sst>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6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7" fillId="5" borderId="28" xfId="0" applyFont="1" applyFill="1" applyBorder="1" applyAlignment="1">
      <alignment horizontal="center" vertical="center" wrapText="1"/>
    </xf>
    <xf numFmtId="0" fontId="17" fillId="5" borderId="29" xfId="0" applyFont="1" applyFill="1" applyBorder="1" applyAlignment="1">
      <alignment horizontal="center" vertical="center" wrapText="1"/>
    </xf>
    <xf numFmtId="0" fontId="17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8" fillId="0" borderId="0" xfId="0" applyFont="1" applyBorder="1" applyAlignment="1">
      <alignment vertical="top"/>
    </xf>
    <xf numFmtId="49" fontId="18" fillId="0" borderId="0" xfId="0" applyNumberFormat="1" applyFont="1" applyBorder="1" applyAlignment="1">
      <alignment vertical="top"/>
    </xf>
    <xf numFmtId="0" fontId="18" fillId="0" borderId="0" xfId="0" applyFont="1" applyBorder="1" applyAlignment="1">
      <alignment horizontal="center" vertical="top" shrinkToFit="1"/>
    </xf>
    <xf numFmtId="4" fontId="18" fillId="0" borderId="0" xfId="0" applyNumberFormat="1" applyFont="1" applyBorder="1" applyAlignment="1">
      <alignment vertical="top" shrinkToFit="1"/>
    </xf>
    <xf numFmtId="4" fontId="18" fillId="4" borderId="0" xfId="0" applyNumberFormat="1" applyFont="1" applyFill="1" applyBorder="1" applyAlignment="1" applyProtection="1">
      <alignment vertical="top" shrinkToFit="1"/>
      <protection locked="0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4" fontId="18" fillId="0" borderId="39" xfId="0" applyNumberFormat="1" applyFont="1" applyBorder="1" applyAlignment="1">
      <alignment vertical="top" shrinkToFit="1"/>
    </xf>
    <xf numFmtId="4" fontId="18" fillId="4" borderId="39" xfId="0" applyNumberFormat="1" applyFont="1" applyFill="1" applyBorder="1" applyAlignment="1" applyProtection="1">
      <alignment vertical="top" shrinkToFit="1"/>
      <protection locked="0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0" fontId="18" fillId="0" borderId="41" xfId="0" applyFont="1" applyBorder="1" applyAlignment="1">
      <alignment vertical="top"/>
    </xf>
    <xf numFmtId="49" fontId="18" fillId="0" borderId="42" xfId="0" applyNumberFormat="1" applyFont="1" applyBorder="1" applyAlignment="1">
      <alignment vertical="top"/>
    </xf>
    <xf numFmtId="0" fontId="18" fillId="0" borderId="42" xfId="0" applyFont="1" applyBorder="1" applyAlignment="1">
      <alignment horizontal="center" vertical="top" shrinkToFit="1"/>
    </xf>
    <xf numFmtId="164" fontId="18" fillId="0" borderId="42" xfId="0" applyNumberFormat="1" applyFont="1" applyBorder="1" applyAlignment="1">
      <alignment vertical="top" shrinkToFit="1"/>
    </xf>
    <xf numFmtId="4" fontId="18" fillId="4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43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164" fontId="18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8" fillId="0" borderId="42" xfId="0" applyNumberFormat="1" applyFont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0" fillId="0" borderId="0" xfId="0" applyNumberFormat="1" applyAlignment="1">
      <alignment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9" t="s">
        <v>39</v>
      </c>
      <c r="B2" s="199"/>
      <c r="C2" s="199"/>
      <c r="D2" s="199"/>
      <c r="E2" s="199"/>
      <c r="F2" s="199"/>
      <c r="G2" s="199"/>
    </row>
  </sheetData>
  <sheetProtection algorithmName="SHA-512" hashValue="piSYXndTjPZSceoBsHbdAu1iMRwu76HJm6drnY8nAOvV2rBzfRUyElOHY8yopoxXJm4jLQTy1mry5yvqAXaT3g==" saltValue="5GP8VIGLkeqqYcJtDP7Ss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58"/>
  <sheetViews>
    <sheetView showGridLines="0" tabSelected="1" topLeftCell="B1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36</v>
      </c>
      <c r="B1" s="235" t="s">
        <v>41</v>
      </c>
      <c r="C1" s="236"/>
      <c r="D1" s="236"/>
      <c r="E1" s="236"/>
      <c r="F1" s="236"/>
      <c r="G1" s="236"/>
      <c r="H1" s="236"/>
      <c r="I1" s="236"/>
      <c r="J1" s="237"/>
    </row>
    <row r="2" spans="1:15" ht="36" customHeight="1" x14ac:dyDescent="0.2">
      <c r="A2" s="2"/>
      <c r="B2" s="77" t="s">
        <v>22</v>
      </c>
      <c r="C2" s="78"/>
      <c r="D2" s="79" t="s">
        <v>49</v>
      </c>
      <c r="E2" s="241" t="s">
        <v>50</v>
      </c>
      <c r="F2" s="242"/>
      <c r="G2" s="242"/>
      <c r="H2" s="242"/>
      <c r="I2" s="242"/>
      <c r="J2" s="243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44" t="s">
        <v>46</v>
      </c>
      <c r="F3" s="245"/>
      <c r="G3" s="245"/>
      <c r="H3" s="245"/>
      <c r="I3" s="245"/>
      <c r="J3" s="246"/>
    </row>
    <row r="4" spans="1:15" ht="23.25" customHeight="1" x14ac:dyDescent="0.2">
      <c r="A4" s="76">
        <v>1427</v>
      </c>
      <c r="B4" s="82" t="s">
        <v>48</v>
      </c>
      <c r="C4" s="83"/>
      <c r="D4" s="84" t="s">
        <v>43</v>
      </c>
      <c r="E4" s="224" t="s">
        <v>44</v>
      </c>
      <c r="F4" s="225"/>
      <c r="G4" s="225"/>
      <c r="H4" s="225"/>
      <c r="I4" s="225"/>
      <c r="J4" s="226"/>
    </row>
    <row r="5" spans="1:15" ht="24" customHeight="1" x14ac:dyDescent="0.2">
      <c r="A5" s="2"/>
      <c r="B5" s="31" t="s">
        <v>42</v>
      </c>
      <c r="D5" s="229"/>
      <c r="E5" s="230"/>
      <c r="F5" s="230"/>
      <c r="G5" s="230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31"/>
      <c r="E6" s="232"/>
      <c r="F6" s="232"/>
      <c r="G6" s="232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33"/>
      <c r="F7" s="234"/>
      <c r="G7" s="234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8"/>
      <c r="E11" s="248"/>
      <c r="F11" s="248"/>
      <c r="G11" s="248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23"/>
      <c r="E12" s="223"/>
      <c r="F12" s="223"/>
      <c r="G12" s="223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27"/>
      <c r="F13" s="228"/>
      <c r="G13" s="228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47"/>
      <c r="F15" s="247"/>
      <c r="G15" s="249"/>
      <c r="H15" s="249"/>
      <c r="I15" s="249" t="s">
        <v>29</v>
      </c>
      <c r="J15" s="250"/>
    </row>
    <row r="16" spans="1:15" ht="23.25" customHeight="1" x14ac:dyDescent="0.2">
      <c r="A16" s="144" t="s">
        <v>24</v>
      </c>
      <c r="B16" s="38" t="s">
        <v>24</v>
      </c>
      <c r="C16" s="62"/>
      <c r="D16" s="63"/>
      <c r="E16" s="212"/>
      <c r="F16" s="213"/>
      <c r="G16" s="212"/>
      <c r="H16" s="213"/>
      <c r="I16" s="212">
        <f>SUMIF(F53:F54,A16,I53:I54)+SUMIF(F53:F54,"PSU",I53:I54)</f>
        <v>0</v>
      </c>
      <c r="J16" s="214"/>
    </row>
    <row r="17" spans="1:10" ht="23.25" customHeight="1" x14ac:dyDescent="0.2">
      <c r="A17" s="144" t="s">
        <v>25</v>
      </c>
      <c r="B17" s="38" t="s">
        <v>25</v>
      </c>
      <c r="C17" s="62"/>
      <c r="D17" s="63"/>
      <c r="E17" s="212"/>
      <c r="F17" s="213"/>
      <c r="G17" s="212"/>
      <c r="H17" s="213"/>
      <c r="I17" s="212">
        <f>SUMIF(F53:F54,A17,I53:I54)</f>
        <v>0</v>
      </c>
      <c r="J17" s="214"/>
    </row>
    <row r="18" spans="1:10" ht="23.25" customHeight="1" x14ac:dyDescent="0.2">
      <c r="A18" s="144" t="s">
        <v>26</v>
      </c>
      <c r="B18" s="38" t="s">
        <v>26</v>
      </c>
      <c r="C18" s="62"/>
      <c r="D18" s="63"/>
      <c r="E18" s="212"/>
      <c r="F18" s="213"/>
      <c r="G18" s="212"/>
      <c r="H18" s="213"/>
      <c r="I18" s="212">
        <f>SUMIF(F53:F54,A18,I53:I54)</f>
        <v>0</v>
      </c>
      <c r="J18" s="214"/>
    </row>
    <row r="19" spans="1:10" ht="23.25" customHeight="1" x14ac:dyDescent="0.2">
      <c r="A19" s="144" t="s">
        <v>65</v>
      </c>
      <c r="B19" s="38" t="s">
        <v>27</v>
      </c>
      <c r="C19" s="62"/>
      <c r="D19" s="63"/>
      <c r="E19" s="212"/>
      <c r="F19" s="213"/>
      <c r="G19" s="212"/>
      <c r="H19" s="213"/>
      <c r="I19" s="212">
        <f>SUMIF(F53:F54,A19,I53:I54)</f>
        <v>0</v>
      </c>
      <c r="J19" s="214"/>
    </row>
    <row r="20" spans="1:10" ht="23.25" customHeight="1" x14ac:dyDescent="0.2">
      <c r="A20" s="144" t="s">
        <v>66</v>
      </c>
      <c r="B20" s="38" t="s">
        <v>28</v>
      </c>
      <c r="C20" s="62"/>
      <c r="D20" s="63"/>
      <c r="E20" s="212"/>
      <c r="F20" s="213"/>
      <c r="G20" s="212"/>
      <c r="H20" s="213"/>
      <c r="I20" s="212">
        <f>SUMIF(F53:F54,A20,I53:I54)</f>
        <v>0</v>
      </c>
      <c r="J20" s="214"/>
    </row>
    <row r="21" spans="1:10" ht="23.25" customHeight="1" x14ac:dyDescent="0.2">
      <c r="A21" s="2"/>
      <c r="B21" s="48" t="s">
        <v>29</v>
      </c>
      <c r="C21" s="64"/>
      <c r="D21" s="65"/>
      <c r="E21" s="215"/>
      <c r="F21" s="251"/>
      <c r="G21" s="215"/>
      <c r="H21" s="251"/>
      <c r="I21" s="215">
        <f>SUM(I16:J20)</f>
        <v>0</v>
      </c>
      <c r="J21" s="216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210">
        <f>ZakladDPHSniVypocet</f>
        <v>0</v>
      </c>
      <c r="H23" s="211"/>
      <c r="I23" s="21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08">
        <f>I23*E23/100</f>
        <v>0</v>
      </c>
      <c r="H24" s="209"/>
      <c r="I24" s="20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10">
        <f>ZakladDPHZaklVypocet</f>
        <v>0</v>
      </c>
      <c r="H25" s="211"/>
      <c r="I25" s="21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38">
        <f>I25*E25/100</f>
        <v>0</v>
      </c>
      <c r="H26" s="239"/>
      <c r="I26" s="239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40">
        <f>CenaCelkemBezDPH-(ZakladDPHSni+ZakladDPHZakl)</f>
        <v>0</v>
      </c>
      <c r="H27" s="240"/>
      <c r="I27" s="240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7" t="s">
        <v>23</v>
      </c>
      <c r="C28" s="118"/>
      <c r="D28" s="118"/>
      <c r="E28" s="119"/>
      <c r="F28" s="120"/>
      <c r="G28" s="218">
        <f>A27</f>
        <v>0</v>
      </c>
      <c r="H28" s="218"/>
      <c r="I28" s="218"/>
      <c r="J28" s="121" t="str">
        <f t="shared" si="0"/>
        <v>CZK</v>
      </c>
    </row>
    <row r="29" spans="1:10" ht="27.75" hidden="1" customHeight="1" thickBot="1" x14ac:dyDescent="0.25">
      <c r="A29" s="2"/>
      <c r="B29" s="117" t="s">
        <v>35</v>
      </c>
      <c r="C29" s="122"/>
      <c r="D29" s="122"/>
      <c r="E29" s="122"/>
      <c r="F29" s="123"/>
      <c r="G29" s="217">
        <f>ZakladDPHSni+DPHSni+ZakladDPHZakl+DPHZakl+Zaokrouhleni</f>
        <v>0</v>
      </c>
      <c r="H29" s="217"/>
      <c r="I29" s="217"/>
      <c r="J29" s="124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219"/>
      <c r="E34" s="220"/>
      <c r="G34" s="221"/>
      <c r="H34" s="222"/>
      <c r="I34" s="222"/>
      <c r="J34" s="25"/>
    </row>
    <row r="35" spans="1:52" ht="12.75" customHeight="1" x14ac:dyDescent="0.2">
      <c r="A35" s="2"/>
      <c r="B35" s="2"/>
      <c r="D35" s="207" t="s">
        <v>2</v>
      </c>
      <c r="E35" s="207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52" ht="25.5" hidden="1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8" t="s">
        <v>1</v>
      </c>
      <c r="J38" s="99" t="s">
        <v>0</v>
      </c>
    </row>
    <row r="39" spans="1:52" ht="25.5" hidden="1" customHeight="1" x14ac:dyDescent="0.2">
      <c r="A39" s="89">
        <v>1</v>
      </c>
      <c r="B39" s="100" t="s">
        <v>51</v>
      </c>
      <c r="C39" s="203"/>
      <c r="D39" s="203"/>
      <c r="E39" s="203"/>
      <c r="F39" s="101">
        <f>'SO 120 120.52 Pol'!AE57</f>
        <v>0</v>
      </c>
      <c r="G39" s="102">
        <f>'SO 120 120.52 Pol'!AF57</f>
        <v>0</v>
      </c>
      <c r="H39" s="103"/>
      <c r="I39" s="104">
        <f>F39+G39+H39</f>
        <v>0</v>
      </c>
      <c r="J39" s="105" t="str">
        <f>IF(_xlfn.SINGLE(CenaCelkemVypocet)=0,"",I39/_xlfn.SINGLE(CenaCelkemVypocet)*100)</f>
        <v/>
      </c>
    </row>
    <row r="40" spans="1:52" ht="25.5" hidden="1" customHeight="1" x14ac:dyDescent="0.2">
      <c r="A40" s="89">
        <v>2</v>
      </c>
      <c r="B40" s="106"/>
      <c r="C40" s="204" t="s">
        <v>52</v>
      </c>
      <c r="D40" s="204"/>
      <c r="E40" s="204"/>
      <c r="F40" s="107"/>
      <c r="G40" s="108"/>
      <c r="H40" s="108"/>
      <c r="I40" s="109"/>
      <c r="J40" s="110"/>
    </row>
    <row r="41" spans="1:52" ht="25.5" hidden="1" customHeight="1" x14ac:dyDescent="0.2">
      <c r="A41" s="89">
        <v>2</v>
      </c>
      <c r="B41" s="106" t="s">
        <v>45</v>
      </c>
      <c r="C41" s="204" t="s">
        <v>46</v>
      </c>
      <c r="D41" s="204"/>
      <c r="E41" s="204"/>
      <c r="F41" s="107">
        <f>'SO 120 120.52 Pol'!AE57</f>
        <v>0</v>
      </c>
      <c r="G41" s="108">
        <f>'SO 120 120.52 Pol'!AF57</f>
        <v>0</v>
      </c>
      <c r="H41" s="108"/>
      <c r="I41" s="109">
        <f>F41+G41+H41</f>
        <v>0</v>
      </c>
      <c r="J41" s="110" t="str">
        <f>IF(_xlfn.SINGLE(CenaCelkemVypocet)=0,"",I41/_xlfn.SINGLE(CenaCelkemVypocet)*100)</f>
        <v/>
      </c>
    </row>
    <row r="42" spans="1:52" ht="25.5" hidden="1" customHeight="1" x14ac:dyDescent="0.2">
      <c r="A42" s="89">
        <v>3</v>
      </c>
      <c r="B42" s="111" t="s">
        <v>43</v>
      </c>
      <c r="C42" s="203" t="s">
        <v>44</v>
      </c>
      <c r="D42" s="203"/>
      <c r="E42" s="203"/>
      <c r="F42" s="112">
        <f>'SO 120 120.52 Pol'!AE57</f>
        <v>0</v>
      </c>
      <c r="G42" s="103">
        <f>'SO 120 120.52 Pol'!AF57</f>
        <v>0</v>
      </c>
      <c r="H42" s="103"/>
      <c r="I42" s="104">
        <f>F42+G42+H42</f>
        <v>0</v>
      </c>
      <c r="J42" s="105" t="str">
        <f>IF(_xlfn.SINGLE(CenaCelkemVypocet)=0,"",I42/_xlfn.SINGLE(CenaCelkemVypocet)*100)</f>
        <v/>
      </c>
    </row>
    <row r="43" spans="1:52" ht="25.5" hidden="1" customHeight="1" x14ac:dyDescent="0.2">
      <c r="A43" s="89"/>
      <c r="B43" s="205" t="s">
        <v>53</v>
      </c>
      <c r="C43" s="206"/>
      <c r="D43" s="206"/>
      <c r="E43" s="206"/>
      <c r="F43" s="113">
        <f>SUMIF(A39:A42,"=1",F39:F42)</f>
        <v>0</v>
      </c>
      <c r="G43" s="114">
        <f>SUMIF(A39:A42,"=1",G39:G42)</f>
        <v>0</v>
      </c>
      <c r="H43" s="114">
        <f>SUMIF(A39:A42,"=1",H39:H42)</f>
        <v>0</v>
      </c>
      <c r="I43" s="115">
        <f>SUMIF(A39:A42,"=1",I39:I42)</f>
        <v>0</v>
      </c>
      <c r="J43" s="116">
        <f>SUMIF(A39:A42,"=1",J39:J42)</f>
        <v>0</v>
      </c>
    </row>
    <row r="45" spans="1:52" x14ac:dyDescent="0.2">
      <c r="A45" t="s">
        <v>55</v>
      </c>
      <c r="B45" t="s">
        <v>56</v>
      </c>
    </row>
    <row r="46" spans="1:52" x14ac:dyDescent="0.2">
      <c r="B46" s="200" t="s">
        <v>57</v>
      </c>
      <c r="C46" s="200"/>
      <c r="D46" s="200"/>
      <c r="E46" s="200"/>
      <c r="F46" s="200"/>
      <c r="G46" s="200"/>
      <c r="H46" s="200"/>
      <c r="I46" s="200"/>
      <c r="J46" s="200"/>
      <c r="AZ46" s="125" t="str">
        <f>B46</f>
        <v>V délce potrubí je započítán prořez 10 %.</v>
      </c>
    </row>
    <row r="47" spans="1:52" ht="25.5" x14ac:dyDescent="0.2">
      <c r="B47" s="200" t="s">
        <v>58</v>
      </c>
      <c r="C47" s="200"/>
      <c r="D47" s="200"/>
      <c r="E47" s="200"/>
      <c r="F47" s="200"/>
      <c r="G47" s="200"/>
      <c r="H47" s="200"/>
      <c r="I47" s="200"/>
      <c r="J47" s="200"/>
      <c r="AZ47" s="125" t="str">
        <f>B47</f>
        <v>Uvedené názvy výrobků jsou referenční, za dodržení technických parametrů a souhlasu investora je možno je nahradit.</v>
      </c>
    </row>
    <row r="50" spans="1:10" ht="15.75" x14ac:dyDescent="0.25">
      <c r="B50" s="126" t="s">
        <v>59</v>
      </c>
    </row>
    <row r="52" spans="1:10" ht="25.5" customHeight="1" x14ac:dyDescent="0.2">
      <c r="A52" s="128"/>
      <c r="B52" s="131" t="s">
        <v>17</v>
      </c>
      <c r="C52" s="131" t="s">
        <v>5</v>
      </c>
      <c r="D52" s="132"/>
      <c r="E52" s="132"/>
      <c r="F52" s="133" t="s">
        <v>60</v>
      </c>
      <c r="G52" s="133"/>
      <c r="H52" s="133"/>
      <c r="I52" s="133" t="s">
        <v>29</v>
      </c>
      <c r="J52" s="133" t="s">
        <v>0</v>
      </c>
    </row>
    <row r="53" spans="1:10" ht="36.75" customHeight="1" x14ac:dyDescent="0.2">
      <c r="A53" s="129"/>
      <c r="B53" s="134" t="s">
        <v>61</v>
      </c>
      <c r="C53" s="201" t="s">
        <v>62</v>
      </c>
      <c r="D53" s="202"/>
      <c r="E53" s="202"/>
      <c r="F53" s="140" t="s">
        <v>25</v>
      </c>
      <c r="G53" s="141"/>
      <c r="H53" s="141"/>
      <c r="I53" s="141">
        <f>'SO 120 120.52 Pol'!G8</f>
        <v>0</v>
      </c>
      <c r="J53" s="138" t="str">
        <f>IF(I55=0,"",I53/I55*100)</f>
        <v/>
      </c>
    </row>
    <row r="54" spans="1:10" ht="36.75" customHeight="1" x14ac:dyDescent="0.2">
      <c r="A54" s="129"/>
      <c r="B54" s="134" t="s">
        <v>63</v>
      </c>
      <c r="C54" s="201" t="s">
        <v>64</v>
      </c>
      <c r="D54" s="202"/>
      <c r="E54" s="202"/>
      <c r="F54" s="140" t="s">
        <v>25</v>
      </c>
      <c r="G54" s="141"/>
      <c r="H54" s="141"/>
      <c r="I54" s="141">
        <f>'SO 120 120.52 Pol'!G30</f>
        <v>0</v>
      </c>
      <c r="J54" s="138" t="str">
        <f>IF(I55=0,"",I54/I55*100)</f>
        <v/>
      </c>
    </row>
    <row r="55" spans="1:10" ht="25.5" customHeight="1" x14ac:dyDescent="0.2">
      <c r="A55" s="130"/>
      <c r="B55" s="135" t="s">
        <v>1</v>
      </c>
      <c r="C55" s="136"/>
      <c r="D55" s="137"/>
      <c r="E55" s="137"/>
      <c r="F55" s="142"/>
      <c r="G55" s="143"/>
      <c r="H55" s="143"/>
      <c r="I55" s="143">
        <f>SUM(I53:I54)</f>
        <v>0</v>
      </c>
      <c r="J55" s="139">
        <f>SUM(J53:J54)</f>
        <v>0</v>
      </c>
    </row>
    <row r="56" spans="1:10" x14ac:dyDescent="0.2">
      <c r="F56" s="87"/>
      <c r="G56" s="87"/>
      <c r="H56" s="87"/>
      <c r="I56" s="87"/>
      <c r="J56" s="88"/>
    </row>
    <row r="57" spans="1:10" x14ac:dyDescent="0.2">
      <c r="F57" s="87"/>
      <c r="G57" s="87"/>
      <c r="H57" s="87"/>
      <c r="I57" s="87"/>
      <c r="J57" s="88"/>
    </row>
    <row r="58" spans="1:10" x14ac:dyDescent="0.2">
      <c r="F58" s="87"/>
      <c r="G58" s="87"/>
      <c r="H58" s="87"/>
      <c r="I58" s="87"/>
      <c r="J58" s="88"/>
    </row>
  </sheetData>
  <sheetProtection algorithmName="SHA-512" hashValue="P8Ff7wdpYIjlmiy3Fmr0JvFR1T7+ssSHjSuXVV8Ncv9kTAPNU4+fjupYjJtmJ87qN/BlUx1+uzll/c6iHejjGA==" saltValue="cIvy6hB26PYvxMF3DVDr7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B46:J46"/>
    <mergeCell ref="B47:J47"/>
    <mergeCell ref="C53:E53"/>
    <mergeCell ref="C54:E54"/>
    <mergeCell ref="C39:E39"/>
    <mergeCell ref="C40:E40"/>
    <mergeCell ref="C41:E41"/>
    <mergeCell ref="C42:E42"/>
    <mergeCell ref="B43:E4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Header>&amp;RPokud je uveden referenční výrobek, může být nahrazen rovnocenným řešením dle ust. § 89 odst. 6 zákona č. 134/2016 Sb.</oddHeader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2" t="s">
        <v>6</v>
      </c>
      <c r="B1" s="252"/>
      <c r="C1" s="253"/>
      <c r="D1" s="252"/>
      <c r="E1" s="252"/>
      <c r="F1" s="252"/>
      <c r="G1" s="252"/>
    </row>
    <row r="2" spans="1:7" ht="24.95" customHeight="1" x14ac:dyDescent="0.2">
      <c r="A2" s="50" t="s">
        <v>7</v>
      </c>
      <c r="B2" s="49"/>
      <c r="C2" s="254"/>
      <c r="D2" s="254"/>
      <c r="E2" s="254"/>
      <c r="F2" s="254"/>
      <c r="G2" s="255"/>
    </row>
    <row r="3" spans="1:7" ht="24.95" customHeight="1" x14ac:dyDescent="0.2">
      <c r="A3" s="50" t="s">
        <v>8</v>
      </c>
      <c r="B3" s="49"/>
      <c r="C3" s="254"/>
      <c r="D3" s="254"/>
      <c r="E3" s="254"/>
      <c r="F3" s="254"/>
      <c r="G3" s="255"/>
    </row>
    <row r="4" spans="1:7" ht="24.95" customHeight="1" x14ac:dyDescent="0.2">
      <c r="A4" s="50" t="s">
        <v>9</v>
      </c>
      <c r="B4" s="49"/>
      <c r="C4" s="254"/>
      <c r="D4" s="254"/>
      <c r="E4" s="254"/>
      <c r="F4" s="254"/>
      <c r="G4" s="255"/>
    </row>
    <row r="5" spans="1:7" x14ac:dyDescent="0.2">
      <c r="B5" s="4"/>
      <c r="C5" s="5"/>
      <c r="D5" s="6"/>
    </row>
  </sheetData>
  <sheetProtection algorithmName="SHA-512" hashValue="miKu7Uui2mKH/5tWQenmbth0wsoDTXOPm1ZfjDDO4RQn6d/9+lXppjfjHdZp0Tn88WaddHFvRUDqd7lO9Hyh0Q==" saltValue="oGsEPm1xmqN+syeY0rWqM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7EFD9-C14F-4E1D-B3AE-94CB5C6C0C30}">
  <sheetPr>
    <outlinePr summaryBelow="0"/>
  </sheetPr>
  <dimension ref="A1:BH5000"/>
  <sheetViews>
    <sheetView zoomScaleNormal="100" workbookViewId="0">
      <selection activeCell="A2" sqref="A2:G2"/>
    </sheetView>
  </sheetViews>
  <sheetFormatPr defaultRowHeight="12.75" outlineLevelRow="1" x14ac:dyDescent="0.2"/>
  <cols>
    <col min="1" max="1" width="3.42578125" customWidth="1"/>
    <col min="2" max="2" width="12.5703125" style="127" customWidth="1"/>
    <col min="3" max="3" width="63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8" t="s">
        <v>67</v>
      </c>
      <c r="B1" s="258"/>
      <c r="C1" s="258"/>
      <c r="D1" s="258"/>
      <c r="E1" s="258"/>
      <c r="F1" s="258"/>
      <c r="G1" s="258"/>
      <c r="AG1" t="s">
        <v>68</v>
      </c>
    </row>
    <row r="2" spans="1:60" ht="24.95" customHeight="1" x14ac:dyDescent="0.2">
      <c r="A2" s="145" t="s">
        <v>7</v>
      </c>
      <c r="B2" s="49" t="s">
        <v>49</v>
      </c>
      <c r="C2" s="259" t="s">
        <v>50</v>
      </c>
      <c r="D2" s="260"/>
      <c r="E2" s="260"/>
      <c r="F2" s="260"/>
      <c r="G2" s="261"/>
      <c r="AG2" t="s">
        <v>69</v>
      </c>
    </row>
    <row r="3" spans="1:60" ht="24.95" customHeight="1" x14ac:dyDescent="0.2">
      <c r="A3" s="145" t="s">
        <v>8</v>
      </c>
      <c r="B3" s="49" t="s">
        <v>45</v>
      </c>
      <c r="C3" s="259" t="s">
        <v>46</v>
      </c>
      <c r="D3" s="260"/>
      <c r="E3" s="260"/>
      <c r="F3" s="260"/>
      <c r="G3" s="261"/>
      <c r="AC3" s="127" t="s">
        <v>69</v>
      </c>
      <c r="AG3" t="s">
        <v>70</v>
      </c>
    </row>
    <row r="4" spans="1:60" ht="24.95" customHeight="1" x14ac:dyDescent="0.2">
      <c r="A4" s="146" t="s">
        <v>9</v>
      </c>
      <c r="B4" s="147" t="s">
        <v>43</v>
      </c>
      <c r="C4" s="262" t="s">
        <v>44</v>
      </c>
      <c r="D4" s="263"/>
      <c r="E4" s="263"/>
      <c r="F4" s="263"/>
      <c r="G4" s="264"/>
      <c r="AG4" t="s">
        <v>71</v>
      </c>
    </row>
    <row r="5" spans="1:60" x14ac:dyDescent="0.2">
      <c r="D5" s="10"/>
    </row>
    <row r="6" spans="1:60" ht="38.25" x14ac:dyDescent="0.2">
      <c r="A6" s="149" t="s">
        <v>72</v>
      </c>
      <c r="B6" s="151" t="s">
        <v>73</v>
      </c>
      <c r="C6" s="151" t="s">
        <v>74</v>
      </c>
      <c r="D6" s="150" t="s">
        <v>75</v>
      </c>
      <c r="E6" s="149" t="s">
        <v>76</v>
      </c>
      <c r="F6" s="148" t="s">
        <v>77</v>
      </c>
      <c r="G6" s="149" t="s">
        <v>29</v>
      </c>
      <c r="H6" s="152" t="s">
        <v>30</v>
      </c>
      <c r="I6" s="152" t="s">
        <v>78</v>
      </c>
      <c r="J6" s="152" t="s">
        <v>31</v>
      </c>
      <c r="K6" s="152" t="s">
        <v>79</v>
      </c>
      <c r="L6" s="152" t="s">
        <v>80</v>
      </c>
      <c r="M6" s="152" t="s">
        <v>81</v>
      </c>
      <c r="N6" s="152" t="s">
        <v>82</v>
      </c>
      <c r="O6" s="152" t="s">
        <v>83</v>
      </c>
      <c r="P6" s="152" t="s">
        <v>84</v>
      </c>
      <c r="Q6" s="152" t="s">
        <v>85</v>
      </c>
      <c r="R6" s="152" t="s">
        <v>86</v>
      </c>
      <c r="S6" s="152" t="s">
        <v>87</v>
      </c>
      <c r="T6" s="152" t="s">
        <v>88</v>
      </c>
      <c r="U6" s="152" t="s">
        <v>89</v>
      </c>
      <c r="V6" s="152" t="s">
        <v>90</v>
      </c>
      <c r="W6" s="152" t="s">
        <v>91</v>
      </c>
      <c r="X6" s="152" t="s">
        <v>92</v>
      </c>
    </row>
    <row r="7" spans="1:60" hidden="1" x14ac:dyDescent="0.2">
      <c r="A7" s="3"/>
      <c r="B7" s="4"/>
      <c r="C7" s="4"/>
      <c r="D7" s="6"/>
      <c r="E7" s="154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</row>
    <row r="8" spans="1:60" x14ac:dyDescent="0.2">
      <c r="A8" s="168" t="s">
        <v>93</v>
      </c>
      <c r="B8" s="169" t="s">
        <v>61</v>
      </c>
      <c r="C8" s="191" t="s">
        <v>62</v>
      </c>
      <c r="D8" s="170"/>
      <c r="E8" s="171"/>
      <c r="F8" s="172"/>
      <c r="G8" s="172">
        <f>SUMIF(AG9:AG29,"&lt;&gt;NOR",G9:G29)</f>
        <v>0</v>
      </c>
      <c r="H8" s="172"/>
      <c r="I8" s="172">
        <f>SUM(I9:I29)</f>
        <v>0</v>
      </c>
      <c r="J8" s="172"/>
      <c r="K8" s="172">
        <f>SUM(K9:K29)</f>
        <v>0</v>
      </c>
      <c r="L8" s="172"/>
      <c r="M8" s="172">
        <f>SUM(M9:M29)</f>
        <v>0</v>
      </c>
      <c r="N8" s="172"/>
      <c r="O8" s="172">
        <f>SUM(O9:O29)</f>
        <v>0.11</v>
      </c>
      <c r="P8" s="172"/>
      <c r="Q8" s="172">
        <f>SUM(Q9:Q29)</f>
        <v>0</v>
      </c>
      <c r="R8" s="172"/>
      <c r="S8" s="172"/>
      <c r="T8" s="173"/>
      <c r="U8" s="167"/>
      <c r="V8" s="167">
        <f>SUM(V9:V29)</f>
        <v>97.38</v>
      </c>
      <c r="W8" s="167"/>
      <c r="X8" s="167"/>
      <c r="AG8" t="s">
        <v>94</v>
      </c>
    </row>
    <row r="9" spans="1:60" outlineLevel="1" x14ac:dyDescent="0.2">
      <c r="A9" s="181">
        <v>1</v>
      </c>
      <c r="B9" s="182" t="s">
        <v>95</v>
      </c>
      <c r="C9" s="192" t="s">
        <v>96</v>
      </c>
      <c r="D9" s="183" t="s">
        <v>97</v>
      </c>
      <c r="E9" s="184">
        <v>5</v>
      </c>
      <c r="F9" s="185"/>
      <c r="G9" s="186">
        <f>ROUND(E9*F9,2)</f>
        <v>0</v>
      </c>
      <c r="H9" s="185"/>
      <c r="I9" s="186">
        <f>ROUND(E9*H9,2)</f>
        <v>0</v>
      </c>
      <c r="J9" s="185"/>
      <c r="K9" s="186">
        <f>ROUND(E9*J9,2)</f>
        <v>0</v>
      </c>
      <c r="L9" s="186">
        <v>21</v>
      </c>
      <c r="M9" s="186">
        <f>G9*(1+L9/100)</f>
        <v>0</v>
      </c>
      <c r="N9" s="186">
        <v>6.3499999999999997E-3</v>
      </c>
      <c r="O9" s="186">
        <f>ROUND(E9*N9,2)</f>
        <v>0.03</v>
      </c>
      <c r="P9" s="186">
        <v>0</v>
      </c>
      <c r="Q9" s="186">
        <f>ROUND(E9*P9,2)</f>
        <v>0</v>
      </c>
      <c r="R9" s="186" t="s">
        <v>98</v>
      </c>
      <c r="S9" s="186" t="s">
        <v>99</v>
      </c>
      <c r="T9" s="187" t="s">
        <v>99</v>
      </c>
      <c r="U9" s="163">
        <v>0.26</v>
      </c>
      <c r="V9" s="163">
        <f>ROUND(E9*U9,2)</f>
        <v>1.3</v>
      </c>
      <c r="W9" s="163"/>
      <c r="X9" s="163" t="s">
        <v>100</v>
      </c>
      <c r="Y9" s="153"/>
      <c r="Z9" s="153"/>
      <c r="AA9" s="153"/>
      <c r="AB9" s="153"/>
      <c r="AC9" s="153"/>
      <c r="AD9" s="153"/>
      <c r="AE9" s="153"/>
      <c r="AF9" s="153"/>
      <c r="AG9" s="153" t="s">
        <v>101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81">
        <v>2</v>
      </c>
      <c r="B10" s="182" t="s">
        <v>102</v>
      </c>
      <c r="C10" s="192" t="s">
        <v>103</v>
      </c>
      <c r="D10" s="183" t="s">
        <v>104</v>
      </c>
      <c r="E10" s="184">
        <v>2</v>
      </c>
      <c r="F10" s="185"/>
      <c r="G10" s="186">
        <f>ROUND(E10*F10,2)</f>
        <v>0</v>
      </c>
      <c r="H10" s="185"/>
      <c r="I10" s="186">
        <f>ROUND(E10*H10,2)</f>
        <v>0</v>
      </c>
      <c r="J10" s="185"/>
      <c r="K10" s="186">
        <f>ROUND(E10*J10,2)</f>
        <v>0</v>
      </c>
      <c r="L10" s="186">
        <v>21</v>
      </c>
      <c r="M10" s="186">
        <f>G10*(1+L10/100)</f>
        <v>0</v>
      </c>
      <c r="N10" s="186">
        <v>1.8460000000000001E-2</v>
      </c>
      <c r="O10" s="186">
        <f>ROUND(E10*N10,2)</f>
        <v>0.04</v>
      </c>
      <c r="P10" s="186">
        <v>0</v>
      </c>
      <c r="Q10" s="186">
        <f>ROUND(E10*P10,2)</f>
        <v>0</v>
      </c>
      <c r="R10" s="186" t="s">
        <v>105</v>
      </c>
      <c r="S10" s="186" t="s">
        <v>99</v>
      </c>
      <c r="T10" s="187" t="s">
        <v>99</v>
      </c>
      <c r="U10" s="163">
        <v>1.82</v>
      </c>
      <c r="V10" s="163">
        <f>ROUND(E10*U10,2)</f>
        <v>3.64</v>
      </c>
      <c r="W10" s="163"/>
      <c r="X10" s="163" t="s">
        <v>100</v>
      </c>
      <c r="Y10" s="153"/>
      <c r="Z10" s="153"/>
      <c r="AA10" s="153"/>
      <c r="AB10" s="153"/>
      <c r="AC10" s="153"/>
      <c r="AD10" s="153"/>
      <c r="AE10" s="153"/>
      <c r="AF10" s="153"/>
      <c r="AG10" s="153" t="s">
        <v>101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ht="33.75" outlineLevel="1" x14ac:dyDescent="0.2">
      <c r="A11" s="174">
        <v>3</v>
      </c>
      <c r="B11" s="175" t="s">
        <v>106</v>
      </c>
      <c r="C11" s="193" t="s">
        <v>107</v>
      </c>
      <c r="D11" s="176" t="s">
        <v>108</v>
      </c>
      <c r="E11" s="177">
        <v>1</v>
      </c>
      <c r="F11" s="178"/>
      <c r="G11" s="179">
        <f>ROUND(E11*F11,2)</f>
        <v>0</v>
      </c>
      <c r="H11" s="178"/>
      <c r="I11" s="179">
        <f>ROUND(E11*H11,2)</f>
        <v>0</v>
      </c>
      <c r="J11" s="178"/>
      <c r="K11" s="179">
        <f>ROUND(E11*J11,2)</f>
        <v>0</v>
      </c>
      <c r="L11" s="179">
        <v>21</v>
      </c>
      <c r="M11" s="179">
        <f>G11*(1+L11/100)</f>
        <v>0</v>
      </c>
      <c r="N11" s="179">
        <v>0</v>
      </c>
      <c r="O11" s="179">
        <f>ROUND(E11*N11,2)</f>
        <v>0</v>
      </c>
      <c r="P11" s="179">
        <v>0</v>
      </c>
      <c r="Q11" s="179">
        <f>ROUND(E11*P11,2)</f>
        <v>0</v>
      </c>
      <c r="R11" s="179"/>
      <c r="S11" s="179" t="s">
        <v>109</v>
      </c>
      <c r="T11" s="180" t="s">
        <v>110</v>
      </c>
      <c r="U11" s="163">
        <v>0</v>
      </c>
      <c r="V11" s="163">
        <f>ROUND(E11*U11,2)</f>
        <v>0</v>
      </c>
      <c r="W11" s="163"/>
      <c r="X11" s="163" t="s">
        <v>100</v>
      </c>
      <c r="Y11" s="153"/>
      <c r="Z11" s="153"/>
      <c r="AA11" s="153"/>
      <c r="AB11" s="153"/>
      <c r="AC11" s="153"/>
      <c r="AD11" s="153"/>
      <c r="AE11" s="153"/>
      <c r="AF11" s="153"/>
      <c r="AG11" s="153" t="s">
        <v>101</v>
      </c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ht="22.5" outlineLevel="1" x14ac:dyDescent="0.2">
      <c r="A12" s="160"/>
      <c r="B12" s="161"/>
      <c r="C12" s="256" t="s">
        <v>111</v>
      </c>
      <c r="D12" s="257"/>
      <c r="E12" s="257"/>
      <c r="F12" s="257"/>
      <c r="G12" s="257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53"/>
      <c r="Z12" s="153"/>
      <c r="AA12" s="153"/>
      <c r="AB12" s="153"/>
      <c r="AC12" s="153"/>
      <c r="AD12" s="153"/>
      <c r="AE12" s="153"/>
      <c r="AF12" s="153"/>
      <c r="AG12" s="153" t="s">
        <v>112</v>
      </c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88" t="str">
        <f>C12</f>
        <v>skupiny A1 (R410A), rozměry jednotky VxŠxD=1.428x1.080x480, hmotnost max. 200kg, včetně provozních náplní (náplň chladiva =7,5kg). (např. Fujitsu, typ VRF Airstage J-IIIL model AJY108LELAH nebo rovnocenná).</v>
      </c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81">
        <v>4</v>
      </c>
      <c r="B13" s="182" t="s">
        <v>113</v>
      </c>
      <c r="C13" s="192" t="s">
        <v>114</v>
      </c>
      <c r="D13" s="183" t="s">
        <v>115</v>
      </c>
      <c r="E13" s="184">
        <v>1</v>
      </c>
      <c r="F13" s="185"/>
      <c r="G13" s="186">
        <f>ROUND(E13*F13,2)</f>
        <v>0</v>
      </c>
      <c r="H13" s="185"/>
      <c r="I13" s="186">
        <f>ROUND(E13*H13,2)</f>
        <v>0</v>
      </c>
      <c r="J13" s="185"/>
      <c r="K13" s="186">
        <f>ROUND(E13*J13,2)</f>
        <v>0</v>
      </c>
      <c r="L13" s="186">
        <v>21</v>
      </c>
      <c r="M13" s="186">
        <f>G13*(1+L13/100)</f>
        <v>0</v>
      </c>
      <c r="N13" s="186">
        <v>0</v>
      </c>
      <c r="O13" s="186">
        <f>ROUND(E13*N13,2)</f>
        <v>0</v>
      </c>
      <c r="P13" s="186">
        <v>0</v>
      </c>
      <c r="Q13" s="186">
        <f>ROUND(E13*P13,2)</f>
        <v>0</v>
      </c>
      <c r="R13" s="186"/>
      <c r="S13" s="186" t="s">
        <v>109</v>
      </c>
      <c r="T13" s="187" t="s">
        <v>110</v>
      </c>
      <c r="U13" s="163">
        <v>0</v>
      </c>
      <c r="V13" s="163">
        <f>ROUND(E13*U13,2)</f>
        <v>0</v>
      </c>
      <c r="W13" s="163"/>
      <c r="X13" s="163" t="s">
        <v>100</v>
      </c>
      <c r="Y13" s="153"/>
      <c r="Z13" s="153"/>
      <c r="AA13" s="153"/>
      <c r="AB13" s="153"/>
      <c r="AC13" s="153"/>
      <c r="AD13" s="153"/>
      <c r="AE13" s="153"/>
      <c r="AF13" s="153"/>
      <c r="AG13" s="153" t="s">
        <v>101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ht="33.75" outlineLevel="1" x14ac:dyDescent="0.2">
      <c r="A14" s="174">
        <v>5</v>
      </c>
      <c r="B14" s="175" t="s">
        <v>116</v>
      </c>
      <c r="C14" s="193" t="s">
        <v>117</v>
      </c>
      <c r="D14" s="176" t="s">
        <v>115</v>
      </c>
      <c r="E14" s="177">
        <v>1</v>
      </c>
      <c r="F14" s="178"/>
      <c r="G14" s="179">
        <f>ROUND(E14*F14,2)</f>
        <v>0</v>
      </c>
      <c r="H14" s="178"/>
      <c r="I14" s="179">
        <f>ROUND(E14*H14,2)</f>
        <v>0</v>
      </c>
      <c r="J14" s="178"/>
      <c r="K14" s="179">
        <f>ROUND(E14*J14,2)</f>
        <v>0</v>
      </c>
      <c r="L14" s="179">
        <v>21</v>
      </c>
      <c r="M14" s="179">
        <f>G14*(1+L14/100)</f>
        <v>0</v>
      </c>
      <c r="N14" s="179">
        <v>0</v>
      </c>
      <c r="O14" s="179">
        <f>ROUND(E14*N14,2)</f>
        <v>0</v>
      </c>
      <c r="P14" s="179">
        <v>0</v>
      </c>
      <c r="Q14" s="179">
        <f>ROUND(E14*P14,2)</f>
        <v>0</v>
      </c>
      <c r="R14" s="179"/>
      <c r="S14" s="179" t="s">
        <v>109</v>
      </c>
      <c r="T14" s="180" t="s">
        <v>110</v>
      </c>
      <c r="U14" s="163">
        <v>0</v>
      </c>
      <c r="V14" s="163">
        <f>ROUND(E14*U14,2)</f>
        <v>0</v>
      </c>
      <c r="W14" s="163"/>
      <c r="X14" s="163" t="s">
        <v>100</v>
      </c>
      <c r="Y14" s="153"/>
      <c r="Z14" s="153"/>
      <c r="AA14" s="153"/>
      <c r="AB14" s="153"/>
      <c r="AC14" s="153"/>
      <c r="AD14" s="153"/>
      <c r="AE14" s="153"/>
      <c r="AF14" s="153"/>
      <c r="AG14" s="153" t="s">
        <v>101</v>
      </c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60"/>
      <c r="B15" s="161"/>
      <c r="C15" s="256" t="s">
        <v>118</v>
      </c>
      <c r="D15" s="257"/>
      <c r="E15" s="257"/>
      <c r="F15" s="257"/>
      <c r="G15" s="257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53"/>
      <c r="Z15" s="153"/>
      <c r="AA15" s="153"/>
      <c r="AB15" s="153"/>
      <c r="AC15" s="153"/>
      <c r="AD15" s="153"/>
      <c r="AE15" s="153"/>
      <c r="AF15" s="153"/>
      <c r="AG15" s="153" t="s">
        <v>112</v>
      </c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88" t="str">
        <f>C15</f>
        <v>chod ventilátoru. včetně sady termistorů (např. Fujitsu UTY-VDGX, pro řízení EV KITu UTP-VX90A nebo rovnocenná).</v>
      </c>
      <c r="BB15" s="153"/>
      <c r="BC15" s="153"/>
      <c r="BD15" s="153"/>
      <c r="BE15" s="153"/>
      <c r="BF15" s="153"/>
      <c r="BG15" s="153"/>
      <c r="BH15" s="153"/>
    </row>
    <row r="16" spans="1:60" ht="22.5" outlineLevel="1" x14ac:dyDescent="0.2">
      <c r="A16" s="181">
        <v>6</v>
      </c>
      <c r="B16" s="182" t="s">
        <v>119</v>
      </c>
      <c r="C16" s="192" t="s">
        <v>120</v>
      </c>
      <c r="D16" s="183" t="s">
        <v>115</v>
      </c>
      <c r="E16" s="184">
        <v>2</v>
      </c>
      <c r="F16" s="185"/>
      <c r="G16" s="186">
        <f t="shared" ref="G16:G21" si="0">ROUND(E16*F16,2)</f>
        <v>0</v>
      </c>
      <c r="H16" s="185"/>
      <c r="I16" s="186">
        <f t="shared" ref="I16:I21" si="1">ROUND(E16*H16,2)</f>
        <v>0</v>
      </c>
      <c r="J16" s="185"/>
      <c r="K16" s="186">
        <f t="shared" ref="K16:K21" si="2">ROUND(E16*J16,2)</f>
        <v>0</v>
      </c>
      <c r="L16" s="186">
        <v>21</v>
      </c>
      <c r="M16" s="186">
        <f t="shared" ref="M16:M21" si="3">G16*(1+L16/100)</f>
        <v>0</v>
      </c>
      <c r="N16" s="186">
        <v>0</v>
      </c>
      <c r="O16" s="186">
        <f t="shared" ref="O16:O21" si="4">ROUND(E16*N16,2)</f>
        <v>0</v>
      </c>
      <c r="P16" s="186">
        <v>0</v>
      </c>
      <c r="Q16" s="186">
        <f t="shared" ref="Q16:Q21" si="5">ROUND(E16*P16,2)</f>
        <v>0</v>
      </c>
      <c r="R16" s="186"/>
      <c r="S16" s="186" t="s">
        <v>109</v>
      </c>
      <c r="T16" s="187" t="s">
        <v>110</v>
      </c>
      <c r="U16" s="163">
        <v>0</v>
      </c>
      <c r="V16" s="163">
        <f t="shared" ref="V16:V21" si="6">ROUND(E16*U16,2)</f>
        <v>0</v>
      </c>
      <c r="W16" s="163"/>
      <c r="X16" s="163" t="s">
        <v>100</v>
      </c>
      <c r="Y16" s="153"/>
      <c r="Z16" s="153"/>
      <c r="AA16" s="153"/>
      <c r="AB16" s="153"/>
      <c r="AC16" s="153"/>
      <c r="AD16" s="153"/>
      <c r="AE16" s="153"/>
      <c r="AF16" s="153"/>
      <c r="AG16" s="153" t="s">
        <v>101</v>
      </c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81">
        <v>7</v>
      </c>
      <c r="B17" s="182" t="s">
        <v>121</v>
      </c>
      <c r="C17" s="192" t="s">
        <v>122</v>
      </c>
      <c r="D17" s="183" t="s">
        <v>108</v>
      </c>
      <c r="E17" s="184">
        <v>1</v>
      </c>
      <c r="F17" s="185"/>
      <c r="G17" s="186">
        <f t="shared" si="0"/>
        <v>0</v>
      </c>
      <c r="H17" s="185"/>
      <c r="I17" s="186">
        <f t="shared" si="1"/>
        <v>0</v>
      </c>
      <c r="J17" s="185"/>
      <c r="K17" s="186">
        <f t="shared" si="2"/>
        <v>0</v>
      </c>
      <c r="L17" s="186">
        <v>21</v>
      </c>
      <c r="M17" s="186">
        <f t="shared" si="3"/>
        <v>0</v>
      </c>
      <c r="N17" s="186">
        <v>0</v>
      </c>
      <c r="O17" s="186">
        <f t="shared" si="4"/>
        <v>0</v>
      </c>
      <c r="P17" s="186">
        <v>0</v>
      </c>
      <c r="Q17" s="186">
        <f t="shared" si="5"/>
        <v>0</v>
      </c>
      <c r="R17" s="186"/>
      <c r="S17" s="186" t="s">
        <v>109</v>
      </c>
      <c r="T17" s="187" t="s">
        <v>110</v>
      </c>
      <c r="U17" s="163">
        <v>0</v>
      </c>
      <c r="V17" s="163">
        <f t="shared" si="6"/>
        <v>0</v>
      </c>
      <c r="W17" s="163"/>
      <c r="X17" s="163" t="s">
        <v>100</v>
      </c>
      <c r="Y17" s="153"/>
      <c r="Z17" s="153"/>
      <c r="AA17" s="153"/>
      <c r="AB17" s="153"/>
      <c r="AC17" s="153"/>
      <c r="AD17" s="153"/>
      <c r="AE17" s="153"/>
      <c r="AF17" s="153"/>
      <c r="AG17" s="153" t="s">
        <v>101</v>
      </c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81">
        <v>8</v>
      </c>
      <c r="B18" s="182" t="s">
        <v>123</v>
      </c>
      <c r="C18" s="192" t="s">
        <v>124</v>
      </c>
      <c r="D18" s="183" t="s">
        <v>108</v>
      </c>
      <c r="E18" s="184">
        <v>1</v>
      </c>
      <c r="F18" s="185"/>
      <c r="G18" s="186">
        <f t="shared" si="0"/>
        <v>0</v>
      </c>
      <c r="H18" s="185"/>
      <c r="I18" s="186">
        <f t="shared" si="1"/>
        <v>0</v>
      </c>
      <c r="J18" s="185"/>
      <c r="K18" s="186">
        <f t="shared" si="2"/>
        <v>0</v>
      </c>
      <c r="L18" s="186">
        <v>21</v>
      </c>
      <c r="M18" s="186">
        <f t="shared" si="3"/>
        <v>0</v>
      </c>
      <c r="N18" s="186">
        <v>0</v>
      </c>
      <c r="O18" s="186">
        <f t="shared" si="4"/>
        <v>0</v>
      </c>
      <c r="P18" s="186">
        <v>0</v>
      </c>
      <c r="Q18" s="186">
        <f t="shared" si="5"/>
        <v>0</v>
      </c>
      <c r="R18" s="186"/>
      <c r="S18" s="186" t="s">
        <v>109</v>
      </c>
      <c r="T18" s="187" t="s">
        <v>110</v>
      </c>
      <c r="U18" s="163">
        <v>0</v>
      </c>
      <c r="V18" s="163">
        <f t="shared" si="6"/>
        <v>0</v>
      </c>
      <c r="W18" s="163"/>
      <c r="X18" s="163" t="s">
        <v>100</v>
      </c>
      <c r="Y18" s="153"/>
      <c r="Z18" s="153"/>
      <c r="AA18" s="153"/>
      <c r="AB18" s="153"/>
      <c r="AC18" s="153"/>
      <c r="AD18" s="153"/>
      <c r="AE18" s="153"/>
      <c r="AF18" s="153"/>
      <c r="AG18" s="153" t="s">
        <v>101</v>
      </c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ht="22.5" outlineLevel="1" x14ac:dyDescent="0.2">
      <c r="A19" s="181">
        <v>9</v>
      </c>
      <c r="B19" s="182" t="s">
        <v>125</v>
      </c>
      <c r="C19" s="192" t="s">
        <v>126</v>
      </c>
      <c r="D19" s="183" t="s">
        <v>104</v>
      </c>
      <c r="E19" s="184">
        <v>24</v>
      </c>
      <c r="F19" s="185"/>
      <c r="G19" s="186">
        <f t="shared" si="0"/>
        <v>0</v>
      </c>
      <c r="H19" s="185"/>
      <c r="I19" s="186">
        <f t="shared" si="1"/>
        <v>0</v>
      </c>
      <c r="J19" s="185"/>
      <c r="K19" s="186">
        <f t="shared" si="2"/>
        <v>0</v>
      </c>
      <c r="L19" s="186">
        <v>21</v>
      </c>
      <c r="M19" s="186">
        <f t="shared" si="3"/>
        <v>0</v>
      </c>
      <c r="N19" s="186">
        <v>5.9000000000000003E-4</v>
      </c>
      <c r="O19" s="186">
        <f t="shared" si="4"/>
        <v>0.01</v>
      </c>
      <c r="P19" s="186">
        <v>0</v>
      </c>
      <c r="Q19" s="186">
        <f t="shared" si="5"/>
        <v>0</v>
      </c>
      <c r="R19" s="186"/>
      <c r="S19" s="186" t="s">
        <v>109</v>
      </c>
      <c r="T19" s="187" t="s">
        <v>110</v>
      </c>
      <c r="U19" s="163">
        <v>0.3</v>
      </c>
      <c r="V19" s="163">
        <f t="shared" si="6"/>
        <v>7.2</v>
      </c>
      <c r="W19" s="163"/>
      <c r="X19" s="163" t="s">
        <v>100</v>
      </c>
      <c r="Y19" s="153"/>
      <c r="Z19" s="153"/>
      <c r="AA19" s="153"/>
      <c r="AB19" s="153"/>
      <c r="AC19" s="153"/>
      <c r="AD19" s="153"/>
      <c r="AE19" s="153"/>
      <c r="AF19" s="153"/>
      <c r="AG19" s="153" t="s">
        <v>101</v>
      </c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ht="22.5" outlineLevel="1" x14ac:dyDescent="0.2">
      <c r="A20" s="181">
        <v>10</v>
      </c>
      <c r="B20" s="182" t="s">
        <v>127</v>
      </c>
      <c r="C20" s="192" t="s">
        <v>128</v>
      </c>
      <c r="D20" s="183" t="s">
        <v>104</v>
      </c>
      <c r="E20" s="184">
        <v>24</v>
      </c>
      <c r="F20" s="185"/>
      <c r="G20" s="186">
        <f t="shared" si="0"/>
        <v>0</v>
      </c>
      <c r="H20" s="185"/>
      <c r="I20" s="186">
        <f t="shared" si="1"/>
        <v>0</v>
      </c>
      <c r="J20" s="185"/>
      <c r="K20" s="186">
        <f t="shared" si="2"/>
        <v>0</v>
      </c>
      <c r="L20" s="186">
        <v>21</v>
      </c>
      <c r="M20" s="186">
        <f t="shared" si="3"/>
        <v>0</v>
      </c>
      <c r="N20" s="186">
        <v>5.9000000000000003E-4</v>
      </c>
      <c r="O20" s="186">
        <f t="shared" si="4"/>
        <v>0.01</v>
      </c>
      <c r="P20" s="186">
        <v>0</v>
      </c>
      <c r="Q20" s="186">
        <f t="shared" si="5"/>
        <v>0</v>
      </c>
      <c r="R20" s="186"/>
      <c r="S20" s="186" t="s">
        <v>109</v>
      </c>
      <c r="T20" s="187" t="s">
        <v>110</v>
      </c>
      <c r="U20" s="163">
        <v>0.2848</v>
      </c>
      <c r="V20" s="163">
        <f t="shared" si="6"/>
        <v>6.84</v>
      </c>
      <c r="W20" s="163"/>
      <c r="X20" s="163" t="s">
        <v>100</v>
      </c>
      <c r="Y20" s="153"/>
      <c r="Z20" s="153"/>
      <c r="AA20" s="153"/>
      <c r="AB20" s="153"/>
      <c r="AC20" s="153"/>
      <c r="AD20" s="153"/>
      <c r="AE20" s="153"/>
      <c r="AF20" s="153"/>
      <c r="AG20" s="153" t="s">
        <v>101</v>
      </c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ht="22.5" outlineLevel="1" x14ac:dyDescent="0.2">
      <c r="A21" s="174">
        <v>11</v>
      </c>
      <c r="B21" s="175" t="s">
        <v>129</v>
      </c>
      <c r="C21" s="193" t="s">
        <v>130</v>
      </c>
      <c r="D21" s="176" t="s">
        <v>104</v>
      </c>
      <c r="E21" s="177">
        <v>48</v>
      </c>
      <c r="F21" s="178"/>
      <c r="G21" s="179">
        <f t="shared" si="0"/>
        <v>0</v>
      </c>
      <c r="H21" s="178"/>
      <c r="I21" s="179">
        <f t="shared" si="1"/>
        <v>0</v>
      </c>
      <c r="J21" s="178"/>
      <c r="K21" s="179">
        <f t="shared" si="2"/>
        <v>0</v>
      </c>
      <c r="L21" s="179">
        <v>21</v>
      </c>
      <c r="M21" s="179">
        <f t="shared" si="3"/>
        <v>0</v>
      </c>
      <c r="N21" s="179">
        <v>4.6999999999999999E-4</v>
      </c>
      <c r="O21" s="179">
        <f t="shared" si="4"/>
        <v>0.02</v>
      </c>
      <c r="P21" s="179">
        <v>0</v>
      </c>
      <c r="Q21" s="179">
        <f t="shared" si="5"/>
        <v>0</v>
      </c>
      <c r="R21" s="179"/>
      <c r="S21" s="179" t="s">
        <v>109</v>
      </c>
      <c r="T21" s="180" t="s">
        <v>99</v>
      </c>
      <c r="U21" s="163">
        <v>0.3</v>
      </c>
      <c r="V21" s="163">
        <f t="shared" si="6"/>
        <v>14.4</v>
      </c>
      <c r="W21" s="163"/>
      <c r="X21" s="163" t="s">
        <v>100</v>
      </c>
      <c r="Y21" s="153"/>
      <c r="Z21" s="153"/>
      <c r="AA21" s="153"/>
      <c r="AB21" s="153"/>
      <c r="AC21" s="153"/>
      <c r="AD21" s="153"/>
      <c r="AE21" s="153"/>
      <c r="AF21" s="153"/>
      <c r="AG21" s="153" t="s">
        <v>101</v>
      </c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60"/>
      <c r="B22" s="161"/>
      <c r="C22" s="194" t="s">
        <v>131</v>
      </c>
      <c r="D22" s="165"/>
      <c r="E22" s="166">
        <v>48</v>
      </c>
      <c r="F22" s="163"/>
      <c r="G22" s="163"/>
      <c r="H22" s="163"/>
      <c r="I22" s="163"/>
      <c r="J22" s="163"/>
      <c r="K22" s="163"/>
      <c r="L22" s="163"/>
      <c r="M22" s="163"/>
      <c r="N22" s="163"/>
      <c r="O22" s="163"/>
      <c r="P22" s="163"/>
      <c r="Q22" s="163"/>
      <c r="R22" s="163"/>
      <c r="S22" s="163"/>
      <c r="T22" s="163"/>
      <c r="U22" s="163"/>
      <c r="V22" s="163"/>
      <c r="W22" s="163"/>
      <c r="X22" s="163"/>
      <c r="Y22" s="153"/>
      <c r="Z22" s="153"/>
      <c r="AA22" s="153"/>
      <c r="AB22" s="153"/>
      <c r="AC22" s="153"/>
      <c r="AD22" s="153"/>
      <c r="AE22" s="153"/>
      <c r="AF22" s="153"/>
      <c r="AG22" s="153" t="s">
        <v>132</v>
      </c>
      <c r="AH22" s="153">
        <v>0</v>
      </c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ht="22.5" outlineLevel="1" x14ac:dyDescent="0.2">
      <c r="A23" s="181">
        <v>12</v>
      </c>
      <c r="B23" s="182" t="s">
        <v>133</v>
      </c>
      <c r="C23" s="192" t="s">
        <v>134</v>
      </c>
      <c r="D23" s="183" t="s">
        <v>135</v>
      </c>
      <c r="E23" s="184">
        <v>3</v>
      </c>
      <c r="F23" s="185"/>
      <c r="G23" s="186">
        <f>ROUND(E23*F23,2)</f>
        <v>0</v>
      </c>
      <c r="H23" s="185"/>
      <c r="I23" s="186">
        <f>ROUND(E23*H23,2)</f>
        <v>0</v>
      </c>
      <c r="J23" s="185"/>
      <c r="K23" s="186">
        <f>ROUND(E23*J23,2)</f>
        <v>0</v>
      </c>
      <c r="L23" s="186">
        <v>21</v>
      </c>
      <c r="M23" s="186">
        <f>G23*(1+L23/100)</f>
        <v>0</v>
      </c>
      <c r="N23" s="186">
        <v>0</v>
      </c>
      <c r="O23" s="186">
        <f>ROUND(E23*N23,2)</f>
        <v>0</v>
      </c>
      <c r="P23" s="186">
        <v>0</v>
      </c>
      <c r="Q23" s="186">
        <f>ROUND(E23*P23,2)</f>
        <v>0</v>
      </c>
      <c r="R23" s="186"/>
      <c r="S23" s="186" t="s">
        <v>109</v>
      </c>
      <c r="T23" s="187" t="s">
        <v>110</v>
      </c>
      <c r="U23" s="163">
        <v>0</v>
      </c>
      <c r="V23" s="163">
        <f>ROUND(E23*U23,2)</f>
        <v>0</v>
      </c>
      <c r="W23" s="163"/>
      <c r="X23" s="163" t="s">
        <v>100</v>
      </c>
      <c r="Y23" s="153"/>
      <c r="Z23" s="153"/>
      <c r="AA23" s="153"/>
      <c r="AB23" s="153"/>
      <c r="AC23" s="153"/>
      <c r="AD23" s="153"/>
      <c r="AE23" s="153"/>
      <c r="AF23" s="153"/>
      <c r="AG23" s="153" t="s">
        <v>101</v>
      </c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81">
        <v>13</v>
      </c>
      <c r="B24" s="182" t="s">
        <v>136</v>
      </c>
      <c r="C24" s="192" t="s">
        <v>137</v>
      </c>
      <c r="D24" s="183" t="s">
        <v>115</v>
      </c>
      <c r="E24" s="184">
        <v>1</v>
      </c>
      <c r="F24" s="185"/>
      <c r="G24" s="186">
        <f>ROUND(E24*F24,2)</f>
        <v>0</v>
      </c>
      <c r="H24" s="185"/>
      <c r="I24" s="186">
        <f>ROUND(E24*H24,2)</f>
        <v>0</v>
      </c>
      <c r="J24" s="185"/>
      <c r="K24" s="186">
        <f>ROUND(E24*J24,2)</f>
        <v>0</v>
      </c>
      <c r="L24" s="186">
        <v>21</v>
      </c>
      <c r="M24" s="186">
        <f>G24*(1+L24/100)</f>
        <v>0</v>
      </c>
      <c r="N24" s="186">
        <v>0</v>
      </c>
      <c r="O24" s="186">
        <f>ROUND(E24*N24,2)</f>
        <v>0</v>
      </c>
      <c r="P24" s="186">
        <v>0</v>
      </c>
      <c r="Q24" s="186">
        <f>ROUND(E24*P24,2)</f>
        <v>0</v>
      </c>
      <c r="R24" s="186"/>
      <c r="S24" s="186" t="s">
        <v>109</v>
      </c>
      <c r="T24" s="187" t="s">
        <v>110</v>
      </c>
      <c r="U24" s="163">
        <v>0</v>
      </c>
      <c r="V24" s="163">
        <f>ROUND(E24*U24,2)</f>
        <v>0</v>
      </c>
      <c r="W24" s="163"/>
      <c r="X24" s="163" t="s">
        <v>100</v>
      </c>
      <c r="Y24" s="153"/>
      <c r="Z24" s="153"/>
      <c r="AA24" s="153"/>
      <c r="AB24" s="153"/>
      <c r="AC24" s="153"/>
      <c r="AD24" s="153"/>
      <c r="AE24" s="153"/>
      <c r="AF24" s="153"/>
      <c r="AG24" s="153" t="s">
        <v>101</v>
      </c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74">
        <v>14</v>
      </c>
      <c r="B25" s="175" t="s">
        <v>138</v>
      </c>
      <c r="C25" s="193" t="s">
        <v>139</v>
      </c>
      <c r="D25" s="176" t="s">
        <v>140</v>
      </c>
      <c r="E25" s="177">
        <v>48</v>
      </c>
      <c r="F25" s="178"/>
      <c r="G25" s="179">
        <f>ROUND(E25*F25,2)</f>
        <v>0</v>
      </c>
      <c r="H25" s="178"/>
      <c r="I25" s="179">
        <f>ROUND(E25*H25,2)</f>
        <v>0</v>
      </c>
      <c r="J25" s="178"/>
      <c r="K25" s="179">
        <f>ROUND(E25*J25,2)</f>
        <v>0</v>
      </c>
      <c r="L25" s="179">
        <v>21</v>
      </c>
      <c r="M25" s="179">
        <f>G25*(1+L25/100)</f>
        <v>0</v>
      </c>
      <c r="N25" s="179">
        <v>0</v>
      </c>
      <c r="O25" s="179">
        <f>ROUND(E25*N25,2)</f>
        <v>0</v>
      </c>
      <c r="P25" s="179">
        <v>0</v>
      </c>
      <c r="Q25" s="179">
        <f>ROUND(E25*P25,2)</f>
        <v>0</v>
      </c>
      <c r="R25" s="179" t="s">
        <v>141</v>
      </c>
      <c r="S25" s="179" t="s">
        <v>99</v>
      </c>
      <c r="T25" s="180" t="s">
        <v>99</v>
      </c>
      <c r="U25" s="163">
        <v>1</v>
      </c>
      <c r="V25" s="163">
        <f>ROUND(E25*U25,2)</f>
        <v>48</v>
      </c>
      <c r="W25" s="163"/>
      <c r="X25" s="163" t="s">
        <v>142</v>
      </c>
      <c r="Y25" s="153"/>
      <c r="Z25" s="153"/>
      <c r="AA25" s="153"/>
      <c r="AB25" s="153"/>
      <c r="AC25" s="153"/>
      <c r="AD25" s="153"/>
      <c r="AE25" s="153"/>
      <c r="AF25" s="153"/>
      <c r="AG25" s="153" t="s">
        <v>143</v>
      </c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60"/>
      <c r="B26" s="161"/>
      <c r="C26" s="256" t="s">
        <v>144</v>
      </c>
      <c r="D26" s="257"/>
      <c r="E26" s="257"/>
      <c r="F26" s="257"/>
      <c r="G26" s="257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53"/>
      <c r="Z26" s="153"/>
      <c r="AA26" s="153"/>
      <c r="AB26" s="153"/>
      <c r="AC26" s="153"/>
      <c r="AD26" s="153"/>
      <c r="AE26" s="153"/>
      <c r="AF26" s="153"/>
      <c r="AG26" s="153" t="s">
        <v>112</v>
      </c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74">
        <v>15</v>
      </c>
      <c r="B27" s="175" t="s">
        <v>145</v>
      </c>
      <c r="C27" s="193" t="s">
        <v>146</v>
      </c>
      <c r="D27" s="176" t="s">
        <v>140</v>
      </c>
      <c r="E27" s="177">
        <v>16</v>
      </c>
      <c r="F27" s="178"/>
      <c r="G27" s="179">
        <f>ROUND(E27*F27,2)</f>
        <v>0</v>
      </c>
      <c r="H27" s="178"/>
      <c r="I27" s="179">
        <f>ROUND(E27*H27,2)</f>
        <v>0</v>
      </c>
      <c r="J27" s="178"/>
      <c r="K27" s="179">
        <f>ROUND(E27*J27,2)</f>
        <v>0</v>
      </c>
      <c r="L27" s="179">
        <v>21</v>
      </c>
      <c r="M27" s="179">
        <f>G27*(1+L27/100)</f>
        <v>0</v>
      </c>
      <c r="N27" s="179">
        <v>0</v>
      </c>
      <c r="O27" s="179">
        <f>ROUND(E27*N27,2)</f>
        <v>0</v>
      </c>
      <c r="P27" s="179">
        <v>0</v>
      </c>
      <c r="Q27" s="179">
        <f>ROUND(E27*P27,2)</f>
        <v>0</v>
      </c>
      <c r="R27" s="179" t="s">
        <v>141</v>
      </c>
      <c r="S27" s="179" t="s">
        <v>99</v>
      </c>
      <c r="T27" s="180" t="s">
        <v>99</v>
      </c>
      <c r="U27" s="163">
        <v>1</v>
      </c>
      <c r="V27" s="163">
        <f>ROUND(E27*U27,2)</f>
        <v>16</v>
      </c>
      <c r="W27" s="163"/>
      <c r="X27" s="163" t="s">
        <v>142</v>
      </c>
      <c r="Y27" s="153"/>
      <c r="Z27" s="153"/>
      <c r="AA27" s="153"/>
      <c r="AB27" s="153"/>
      <c r="AC27" s="153"/>
      <c r="AD27" s="153"/>
      <c r="AE27" s="153"/>
      <c r="AF27" s="153"/>
      <c r="AG27" s="153" t="s">
        <v>143</v>
      </c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60"/>
      <c r="B28" s="161"/>
      <c r="C28" s="256" t="s">
        <v>147</v>
      </c>
      <c r="D28" s="257"/>
      <c r="E28" s="257"/>
      <c r="F28" s="257"/>
      <c r="G28" s="257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53"/>
      <c r="Z28" s="153"/>
      <c r="AA28" s="153"/>
      <c r="AB28" s="153"/>
      <c r="AC28" s="153"/>
      <c r="AD28" s="153"/>
      <c r="AE28" s="153"/>
      <c r="AF28" s="153"/>
      <c r="AG28" s="153" t="s">
        <v>112</v>
      </c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60">
        <v>16</v>
      </c>
      <c r="B29" s="161" t="s">
        <v>148</v>
      </c>
      <c r="C29" s="195" t="s">
        <v>149</v>
      </c>
      <c r="D29" s="162" t="s">
        <v>0</v>
      </c>
      <c r="E29" s="189"/>
      <c r="F29" s="164"/>
      <c r="G29" s="163">
        <f>ROUND(E29*F29,2)</f>
        <v>0</v>
      </c>
      <c r="H29" s="164"/>
      <c r="I29" s="163">
        <f>ROUND(E29*H29,2)</f>
        <v>0</v>
      </c>
      <c r="J29" s="164"/>
      <c r="K29" s="163">
        <f>ROUND(E29*J29,2)</f>
        <v>0</v>
      </c>
      <c r="L29" s="163">
        <v>21</v>
      </c>
      <c r="M29" s="163">
        <f>G29*(1+L29/100)</f>
        <v>0</v>
      </c>
      <c r="N29" s="163">
        <v>0</v>
      </c>
      <c r="O29" s="163">
        <f>ROUND(E29*N29,2)</f>
        <v>0</v>
      </c>
      <c r="P29" s="163">
        <v>0</v>
      </c>
      <c r="Q29" s="163">
        <f>ROUND(E29*P29,2)</f>
        <v>0</v>
      </c>
      <c r="R29" s="163" t="s">
        <v>150</v>
      </c>
      <c r="S29" s="163" t="s">
        <v>99</v>
      </c>
      <c r="T29" s="163" t="s">
        <v>99</v>
      </c>
      <c r="U29" s="163">
        <v>0</v>
      </c>
      <c r="V29" s="163">
        <f>ROUND(E29*U29,2)</f>
        <v>0</v>
      </c>
      <c r="W29" s="163"/>
      <c r="X29" s="163" t="s">
        <v>151</v>
      </c>
      <c r="Y29" s="153"/>
      <c r="Z29" s="153"/>
      <c r="AA29" s="153"/>
      <c r="AB29" s="153"/>
      <c r="AC29" s="153"/>
      <c r="AD29" s="153"/>
      <c r="AE29" s="153"/>
      <c r="AF29" s="153"/>
      <c r="AG29" s="153" t="s">
        <v>152</v>
      </c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x14ac:dyDescent="0.2">
      <c r="A30" s="168" t="s">
        <v>93</v>
      </c>
      <c r="B30" s="169" t="s">
        <v>63</v>
      </c>
      <c r="C30" s="191" t="s">
        <v>64</v>
      </c>
      <c r="D30" s="170"/>
      <c r="E30" s="171"/>
      <c r="F30" s="172"/>
      <c r="G30" s="172">
        <f>SUMIF(AG31:AG55,"&lt;&gt;NOR",G31:G55)</f>
        <v>0</v>
      </c>
      <c r="H30" s="172"/>
      <c r="I30" s="172">
        <f>SUM(I31:I55)</f>
        <v>0</v>
      </c>
      <c r="J30" s="172"/>
      <c r="K30" s="172">
        <f>SUM(K31:K55)</f>
        <v>0</v>
      </c>
      <c r="L30" s="172"/>
      <c r="M30" s="172">
        <f>SUM(M31:M55)</f>
        <v>0</v>
      </c>
      <c r="N30" s="172"/>
      <c r="O30" s="172">
        <f>SUM(O31:O55)</f>
        <v>0.80999999999999994</v>
      </c>
      <c r="P30" s="172"/>
      <c r="Q30" s="172">
        <f>SUM(Q31:Q55)</f>
        <v>0</v>
      </c>
      <c r="R30" s="172"/>
      <c r="S30" s="172"/>
      <c r="T30" s="173"/>
      <c r="U30" s="167"/>
      <c r="V30" s="167">
        <f>SUM(V31:V55)</f>
        <v>303.45999999999998</v>
      </c>
      <c r="W30" s="167"/>
      <c r="X30" s="167"/>
      <c r="AG30" t="s">
        <v>94</v>
      </c>
    </row>
    <row r="31" spans="1:60" outlineLevel="1" x14ac:dyDescent="0.2">
      <c r="A31" s="181">
        <v>17</v>
      </c>
      <c r="B31" s="182" t="s">
        <v>95</v>
      </c>
      <c r="C31" s="192" t="s">
        <v>96</v>
      </c>
      <c r="D31" s="183" t="s">
        <v>97</v>
      </c>
      <c r="E31" s="184">
        <v>65</v>
      </c>
      <c r="F31" s="185"/>
      <c r="G31" s="186">
        <f>ROUND(E31*F31,2)</f>
        <v>0</v>
      </c>
      <c r="H31" s="185"/>
      <c r="I31" s="186">
        <f>ROUND(E31*H31,2)</f>
        <v>0</v>
      </c>
      <c r="J31" s="185"/>
      <c r="K31" s="186">
        <f>ROUND(E31*J31,2)</f>
        <v>0</v>
      </c>
      <c r="L31" s="186">
        <v>21</v>
      </c>
      <c r="M31" s="186">
        <f>G31*(1+L31/100)</f>
        <v>0</v>
      </c>
      <c r="N31" s="186">
        <v>6.3499999999999997E-3</v>
      </c>
      <c r="O31" s="186">
        <f>ROUND(E31*N31,2)</f>
        <v>0.41</v>
      </c>
      <c r="P31" s="186">
        <v>0</v>
      </c>
      <c r="Q31" s="186">
        <f>ROUND(E31*P31,2)</f>
        <v>0</v>
      </c>
      <c r="R31" s="186" t="s">
        <v>98</v>
      </c>
      <c r="S31" s="186" t="s">
        <v>99</v>
      </c>
      <c r="T31" s="187" t="s">
        <v>99</v>
      </c>
      <c r="U31" s="163">
        <v>0.26</v>
      </c>
      <c r="V31" s="163">
        <f>ROUND(E31*U31,2)</f>
        <v>16.899999999999999</v>
      </c>
      <c r="W31" s="163"/>
      <c r="X31" s="163" t="s">
        <v>100</v>
      </c>
      <c r="Y31" s="153"/>
      <c r="Z31" s="153"/>
      <c r="AA31" s="153"/>
      <c r="AB31" s="153"/>
      <c r="AC31" s="153"/>
      <c r="AD31" s="153"/>
      <c r="AE31" s="153"/>
      <c r="AF31" s="153"/>
      <c r="AG31" s="153" t="s">
        <v>101</v>
      </c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81">
        <v>18</v>
      </c>
      <c r="B32" s="182" t="s">
        <v>102</v>
      </c>
      <c r="C32" s="192" t="s">
        <v>103</v>
      </c>
      <c r="D32" s="183" t="s">
        <v>104</v>
      </c>
      <c r="E32" s="184">
        <v>2</v>
      </c>
      <c r="F32" s="185"/>
      <c r="G32" s="186">
        <f>ROUND(E32*F32,2)</f>
        <v>0</v>
      </c>
      <c r="H32" s="185"/>
      <c r="I32" s="186">
        <f>ROUND(E32*H32,2)</f>
        <v>0</v>
      </c>
      <c r="J32" s="185"/>
      <c r="K32" s="186">
        <f>ROUND(E32*J32,2)</f>
        <v>0</v>
      </c>
      <c r="L32" s="186">
        <v>21</v>
      </c>
      <c r="M32" s="186">
        <f>G32*(1+L32/100)</f>
        <v>0</v>
      </c>
      <c r="N32" s="186">
        <v>1.8460000000000001E-2</v>
      </c>
      <c r="O32" s="186">
        <f>ROUND(E32*N32,2)</f>
        <v>0.04</v>
      </c>
      <c r="P32" s="186">
        <v>0</v>
      </c>
      <c r="Q32" s="186">
        <f>ROUND(E32*P32,2)</f>
        <v>0</v>
      </c>
      <c r="R32" s="186" t="s">
        <v>105</v>
      </c>
      <c r="S32" s="186" t="s">
        <v>99</v>
      </c>
      <c r="T32" s="187" t="s">
        <v>99</v>
      </c>
      <c r="U32" s="163">
        <v>1.82</v>
      </c>
      <c r="V32" s="163">
        <f>ROUND(E32*U32,2)</f>
        <v>3.64</v>
      </c>
      <c r="W32" s="163"/>
      <c r="X32" s="163" t="s">
        <v>100</v>
      </c>
      <c r="Y32" s="153"/>
      <c r="Z32" s="153"/>
      <c r="AA32" s="153"/>
      <c r="AB32" s="153"/>
      <c r="AC32" s="153"/>
      <c r="AD32" s="153"/>
      <c r="AE32" s="153"/>
      <c r="AF32" s="153"/>
      <c r="AG32" s="153" t="s">
        <v>101</v>
      </c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81">
        <v>19</v>
      </c>
      <c r="B33" s="182" t="s">
        <v>113</v>
      </c>
      <c r="C33" s="192" t="s">
        <v>114</v>
      </c>
      <c r="D33" s="183" t="s">
        <v>115</v>
      </c>
      <c r="E33" s="184">
        <v>1</v>
      </c>
      <c r="F33" s="185"/>
      <c r="G33" s="186">
        <f>ROUND(E33*F33,2)</f>
        <v>0</v>
      </c>
      <c r="H33" s="185"/>
      <c r="I33" s="186">
        <f>ROUND(E33*H33,2)</f>
        <v>0</v>
      </c>
      <c r="J33" s="185"/>
      <c r="K33" s="186">
        <f>ROUND(E33*J33,2)</f>
        <v>0</v>
      </c>
      <c r="L33" s="186">
        <v>21</v>
      </c>
      <c r="M33" s="186">
        <f>G33*(1+L33/100)</f>
        <v>0</v>
      </c>
      <c r="N33" s="186">
        <v>0</v>
      </c>
      <c r="O33" s="186">
        <f>ROUND(E33*N33,2)</f>
        <v>0</v>
      </c>
      <c r="P33" s="186">
        <v>0</v>
      </c>
      <c r="Q33" s="186">
        <f>ROUND(E33*P33,2)</f>
        <v>0</v>
      </c>
      <c r="R33" s="186"/>
      <c r="S33" s="186" t="s">
        <v>109</v>
      </c>
      <c r="T33" s="187" t="s">
        <v>110</v>
      </c>
      <c r="U33" s="163">
        <v>0</v>
      </c>
      <c r="V33" s="163">
        <f>ROUND(E33*U33,2)</f>
        <v>0</v>
      </c>
      <c r="W33" s="163"/>
      <c r="X33" s="163" t="s">
        <v>100</v>
      </c>
      <c r="Y33" s="153"/>
      <c r="Z33" s="153"/>
      <c r="AA33" s="153"/>
      <c r="AB33" s="153"/>
      <c r="AC33" s="153"/>
      <c r="AD33" s="153"/>
      <c r="AE33" s="153"/>
      <c r="AF33" s="153"/>
      <c r="AG33" s="153" t="s">
        <v>101</v>
      </c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ht="33.75" outlineLevel="1" x14ac:dyDescent="0.2">
      <c r="A34" s="174">
        <v>20</v>
      </c>
      <c r="B34" s="175" t="s">
        <v>153</v>
      </c>
      <c r="C34" s="193" t="s">
        <v>107</v>
      </c>
      <c r="D34" s="176" t="s">
        <v>108</v>
      </c>
      <c r="E34" s="177">
        <v>1</v>
      </c>
      <c r="F34" s="178"/>
      <c r="G34" s="179">
        <f>ROUND(E34*F34,2)</f>
        <v>0</v>
      </c>
      <c r="H34" s="178"/>
      <c r="I34" s="179">
        <f>ROUND(E34*H34,2)</f>
        <v>0</v>
      </c>
      <c r="J34" s="178"/>
      <c r="K34" s="179">
        <f>ROUND(E34*J34,2)</f>
        <v>0</v>
      </c>
      <c r="L34" s="179">
        <v>21</v>
      </c>
      <c r="M34" s="179">
        <f>G34*(1+L34/100)</f>
        <v>0</v>
      </c>
      <c r="N34" s="179">
        <v>0</v>
      </c>
      <c r="O34" s="179">
        <f>ROUND(E34*N34,2)</f>
        <v>0</v>
      </c>
      <c r="P34" s="179">
        <v>0</v>
      </c>
      <c r="Q34" s="179">
        <f>ROUND(E34*P34,2)</f>
        <v>0</v>
      </c>
      <c r="R34" s="179"/>
      <c r="S34" s="179" t="s">
        <v>109</v>
      </c>
      <c r="T34" s="180" t="s">
        <v>110</v>
      </c>
      <c r="U34" s="163">
        <v>0</v>
      </c>
      <c r="V34" s="163">
        <f>ROUND(E34*U34,2)</f>
        <v>0</v>
      </c>
      <c r="W34" s="163"/>
      <c r="X34" s="163" t="s">
        <v>100</v>
      </c>
      <c r="Y34" s="153"/>
      <c r="Z34" s="153"/>
      <c r="AA34" s="153"/>
      <c r="AB34" s="153"/>
      <c r="AC34" s="153"/>
      <c r="AD34" s="153"/>
      <c r="AE34" s="153"/>
      <c r="AF34" s="153"/>
      <c r="AG34" s="153" t="s">
        <v>101</v>
      </c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ht="22.5" outlineLevel="1" x14ac:dyDescent="0.2">
      <c r="A35" s="160"/>
      <c r="B35" s="161"/>
      <c r="C35" s="256" t="s">
        <v>154</v>
      </c>
      <c r="D35" s="257"/>
      <c r="E35" s="257"/>
      <c r="F35" s="257"/>
      <c r="G35" s="257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53"/>
      <c r="Z35" s="153"/>
      <c r="AA35" s="153"/>
      <c r="AB35" s="153"/>
      <c r="AC35" s="153"/>
      <c r="AD35" s="153"/>
      <c r="AE35" s="153"/>
      <c r="AF35" s="153"/>
      <c r="AG35" s="153" t="s">
        <v>112</v>
      </c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88" t="str">
        <f>C35</f>
        <v>skupiny A1 (R410A), rozměry jednotky VxŠxD=1.428x1.080x480, hmotnost max. 200kg, pro připojení min. 30 vnitřních jednotek, včetně provozních náplní (náplň chladiva =7,5kg). (např. Fujitsu, typ VRF Airstage J-IIIL model AJY108LELAH nebo rovnocenná)</v>
      </c>
      <c r="BB35" s="153"/>
      <c r="BC35" s="153"/>
      <c r="BD35" s="153"/>
      <c r="BE35" s="153"/>
      <c r="BF35" s="153"/>
      <c r="BG35" s="153"/>
      <c r="BH35" s="153"/>
    </row>
    <row r="36" spans="1:60" ht="33.75" outlineLevel="1" x14ac:dyDescent="0.2">
      <c r="A36" s="174">
        <v>21</v>
      </c>
      <c r="B36" s="175" t="s">
        <v>155</v>
      </c>
      <c r="C36" s="193" t="s">
        <v>156</v>
      </c>
      <c r="D36" s="176" t="s">
        <v>108</v>
      </c>
      <c r="E36" s="177">
        <v>12</v>
      </c>
      <c r="F36" s="178"/>
      <c r="G36" s="179">
        <f>ROUND(E36*F36,2)</f>
        <v>0</v>
      </c>
      <c r="H36" s="178"/>
      <c r="I36" s="179">
        <f>ROUND(E36*H36,2)</f>
        <v>0</v>
      </c>
      <c r="J36" s="178"/>
      <c r="K36" s="179">
        <f>ROUND(E36*J36,2)</f>
        <v>0</v>
      </c>
      <c r="L36" s="179">
        <v>21</v>
      </c>
      <c r="M36" s="179">
        <f>G36*(1+L36/100)</f>
        <v>0</v>
      </c>
      <c r="N36" s="179">
        <v>6.8000000000000005E-4</v>
      </c>
      <c r="O36" s="179">
        <f>ROUND(E36*N36,2)</f>
        <v>0.01</v>
      </c>
      <c r="P36" s="179">
        <v>0</v>
      </c>
      <c r="Q36" s="179">
        <f>ROUND(E36*P36,2)</f>
        <v>0</v>
      </c>
      <c r="R36" s="179"/>
      <c r="S36" s="179" t="s">
        <v>109</v>
      </c>
      <c r="T36" s="180" t="s">
        <v>99</v>
      </c>
      <c r="U36" s="163">
        <v>0.89</v>
      </c>
      <c r="V36" s="163">
        <f>ROUND(E36*U36,2)</f>
        <v>10.68</v>
      </c>
      <c r="W36" s="163"/>
      <c r="X36" s="163" t="s">
        <v>100</v>
      </c>
      <c r="Y36" s="153"/>
      <c r="Z36" s="153"/>
      <c r="AA36" s="153"/>
      <c r="AB36" s="153"/>
      <c r="AC36" s="153"/>
      <c r="AD36" s="153"/>
      <c r="AE36" s="153"/>
      <c r="AF36" s="153"/>
      <c r="AG36" s="153" t="s">
        <v>101</v>
      </c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60"/>
      <c r="B37" s="161"/>
      <c r="C37" s="256" t="s">
        <v>157</v>
      </c>
      <c r="D37" s="257"/>
      <c r="E37" s="257"/>
      <c r="F37" s="257"/>
      <c r="G37" s="257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53"/>
      <c r="Z37" s="153"/>
      <c r="AA37" s="153"/>
      <c r="AB37" s="153"/>
      <c r="AC37" s="153"/>
      <c r="AD37" s="153"/>
      <c r="AE37" s="153"/>
      <c r="AF37" s="153"/>
      <c r="AG37" s="153" t="s">
        <v>112</v>
      </c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88" t="str">
        <f>C37</f>
        <v>zpěňující tmel, zhotovit oprávněnou osobou, včetně zapravení prostupu a označení identifikačním štítkem.</v>
      </c>
      <c r="BB37" s="153"/>
      <c r="BC37" s="153"/>
      <c r="BD37" s="153"/>
      <c r="BE37" s="153"/>
      <c r="BF37" s="153"/>
      <c r="BG37" s="153"/>
      <c r="BH37" s="153"/>
    </row>
    <row r="38" spans="1:60" ht="33.75" outlineLevel="1" x14ac:dyDescent="0.2">
      <c r="A38" s="181">
        <v>22</v>
      </c>
      <c r="B38" s="182" t="s">
        <v>158</v>
      </c>
      <c r="C38" s="192" t="s">
        <v>159</v>
      </c>
      <c r="D38" s="183" t="s">
        <v>108</v>
      </c>
      <c r="E38" s="184">
        <v>28</v>
      </c>
      <c r="F38" s="185"/>
      <c r="G38" s="186">
        <f t="shared" ref="G38:G49" si="7">ROUND(E38*F38,2)</f>
        <v>0</v>
      </c>
      <c r="H38" s="185"/>
      <c r="I38" s="186">
        <f t="shared" ref="I38:I49" si="8">ROUND(E38*H38,2)</f>
        <v>0</v>
      </c>
      <c r="J38" s="185"/>
      <c r="K38" s="186">
        <f t="shared" ref="K38:K49" si="9">ROUND(E38*J38,2)</f>
        <v>0</v>
      </c>
      <c r="L38" s="186">
        <v>21</v>
      </c>
      <c r="M38" s="186">
        <f t="shared" ref="M38:M49" si="10">G38*(1+L38/100)</f>
        <v>0</v>
      </c>
      <c r="N38" s="186">
        <v>0</v>
      </c>
      <c r="O38" s="186">
        <f t="shared" ref="O38:O49" si="11">ROUND(E38*N38,2)</f>
        <v>0</v>
      </c>
      <c r="P38" s="186">
        <v>0</v>
      </c>
      <c r="Q38" s="186">
        <f t="shared" ref="Q38:Q49" si="12">ROUND(E38*P38,2)</f>
        <v>0</v>
      </c>
      <c r="R38" s="186"/>
      <c r="S38" s="186" t="s">
        <v>109</v>
      </c>
      <c r="T38" s="187" t="s">
        <v>110</v>
      </c>
      <c r="U38" s="163">
        <v>0</v>
      </c>
      <c r="V38" s="163">
        <f t="shared" ref="V38:V49" si="13">ROUND(E38*U38,2)</f>
        <v>0</v>
      </c>
      <c r="W38" s="163"/>
      <c r="X38" s="163" t="s">
        <v>100</v>
      </c>
      <c r="Y38" s="153"/>
      <c r="Z38" s="153"/>
      <c r="AA38" s="153"/>
      <c r="AB38" s="153"/>
      <c r="AC38" s="153"/>
      <c r="AD38" s="153"/>
      <c r="AE38" s="153"/>
      <c r="AF38" s="153"/>
      <c r="AG38" s="153" t="s">
        <v>101</v>
      </c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ht="33.75" outlineLevel="1" x14ac:dyDescent="0.2">
      <c r="A39" s="181">
        <v>23</v>
      </c>
      <c r="B39" s="182" t="s">
        <v>160</v>
      </c>
      <c r="C39" s="192" t="s">
        <v>161</v>
      </c>
      <c r="D39" s="183" t="s">
        <v>108</v>
      </c>
      <c r="E39" s="184">
        <v>28</v>
      </c>
      <c r="F39" s="185"/>
      <c r="G39" s="186">
        <f t="shared" si="7"/>
        <v>0</v>
      </c>
      <c r="H39" s="185"/>
      <c r="I39" s="186">
        <f t="shared" si="8"/>
        <v>0</v>
      </c>
      <c r="J39" s="185"/>
      <c r="K39" s="186">
        <f t="shared" si="9"/>
        <v>0</v>
      </c>
      <c r="L39" s="186">
        <v>21</v>
      </c>
      <c r="M39" s="186">
        <f t="shared" si="10"/>
        <v>0</v>
      </c>
      <c r="N39" s="186">
        <v>0</v>
      </c>
      <c r="O39" s="186">
        <f t="shared" si="11"/>
        <v>0</v>
      </c>
      <c r="P39" s="186">
        <v>0</v>
      </c>
      <c r="Q39" s="186">
        <f t="shared" si="12"/>
        <v>0</v>
      </c>
      <c r="R39" s="186"/>
      <c r="S39" s="186" t="s">
        <v>109</v>
      </c>
      <c r="T39" s="187" t="s">
        <v>110</v>
      </c>
      <c r="U39" s="163">
        <v>0</v>
      </c>
      <c r="V39" s="163">
        <f t="shared" si="13"/>
        <v>0</v>
      </c>
      <c r="W39" s="163"/>
      <c r="X39" s="163" t="s">
        <v>100</v>
      </c>
      <c r="Y39" s="153"/>
      <c r="Z39" s="153"/>
      <c r="AA39" s="153"/>
      <c r="AB39" s="153"/>
      <c r="AC39" s="153"/>
      <c r="AD39" s="153"/>
      <c r="AE39" s="153"/>
      <c r="AF39" s="153"/>
      <c r="AG39" s="153" t="s">
        <v>101</v>
      </c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81">
        <v>24</v>
      </c>
      <c r="B40" s="182" t="s">
        <v>162</v>
      </c>
      <c r="C40" s="192" t="s">
        <v>163</v>
      </c>
      <c r="D40" s="183" t="s">
        <v>108</v>
      </c>
      <c r="E40" s="184">
        <v>26</v>
      </c>
      <c r="F40" s="185"/>
      <c r="G40" s="186">
        <f t="shared" si="7"/>
        <v>0</v>
      </c>
      <c r="H40" s="185"/>
      <c r="I40" s="186">
        <f t="shared" si="8"/>
        <v>0</v>
      </c>
      <c r="J40" s="185"/>
      <c r="K40" s="186">
        <f t="shared" si="9"/>
        <v>0</v>
      </c>
      <c r="L40" s="186">
        <v>21</v>
      </c>
      <c r="M40" s="186">
        <f t="shared" si="10"/>
        <v>0</v>
      </c>
      <c r="N40" s="186">
        <v>0</v>
      </c>
      <c r="O40" s="186">
        <f t="shared" si="11"/>
        <v>0</v>
      </c>
      <c r="P40" s="186">
        <v>0</v>
      </c>
      <c r="Q40" s="186">
        <f t="shared" si="12"/>
        <v>0</v>
      </c>
      <c r="R40" s="186"/>
      <c r="S40" s="186" t="s">
        <v>109</v>
      </c>
      <c r="T40" s="187" t="s">
        <v>110</v>
      </c>
      <c r="U40" s="163">
        <v>0</v>
      </c>
      <c r="V40" s="163">
        <f t="shared" si="13"/>
        <v>0</v>
      </c>
      <c r="W40" s="163"/>
      <c r="X40" s="163" t="s">
        <v>100</v>
      </c>
      <c r="Y40" s="153"/>
      <c r="Z40" s="153"/>
      <c r="AA40" s="153"/>
      <c r="AB40" s="153"/>
      <c r="AC40" s="153"/>
      <c r="AD40" s="153"/>
      <c r="AE40" s="153"/>
      <c r="AF40" s="153"/>
      <c r="AG40" s="153" t="s">
        <v>101</v>
      </c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81">
        <v>25</v>
      </c>
      <c r="B41" s="182" t="s">
        <v>164</v>
      </c>
      <c r="C41" s="192" t="s">
        <v>165</v>
      </c>
      <c r="D41" s="183" t="s">
        <v>108</v>
      </c>
      <c r="E41" s="184">
        <v>1</v>
      </c>
      <c r="F41" s="185"/>
      <c r="G41" s="186">
        <f t="shared" si="7"/>
        <v>0</v>
      </c>
      <c r="H41" s="185"/>
      <c r="I41" s="186">
        <f t="shared" si="8"/>
        <v>0</v>
      </c>
      <c r="J41" s="185"/>
      <c r="K41" s="186">
        <f t="shared" si="9"/>
        <v>0</v>
      </c>
      <c r="L41" s="186">
        <v>21</v>
      </c>
      <c r="M41" s="186">
        <f t="shared" si="10"/>
        <v>0</v>
      </c>
      <c r="N41" s="186">
        <v>0</v>
      </c>
      <c r="O41" s="186">
        <f t="shared" si="11"/>
        <v>0</v>
      </c>
      <c r="P41" s="186">
        <v>0</v>
      </c>
      <c r="Q41" s="186">
        <f t="shared" si="12"/>
        <v>0</v>
      </c>
      <c r="R41" s="186"/>
      <c r="S41" s="186" t="s">
        <v>109</v>
      </c>
      <c r="T41" s="187" t="s">
        <v>110</v>
      </c>
      <c r="U41" s="163">
        <v>0</v>
      </c>
      <c r="V41" s="163">
        <f t="shared" si="13"/>
        <v>0</v>
      </c>
      <c r="W41" s="163"/>
      <c r="X41" s="163" t="s">
        <v>100</v>
      </c>
      <c r="Y41" s="153"/>
      <c r="Z41" s="153"/>
      <c r="AA41" s="153"/>
      <c r="AB41" s="153"/>
      <c r="AC41" s="153"/>
      <c r="AD41" s="153"/>
      <c r="AE41" s="153"/>
      <c r="AF41" s="153"/>
      <c r="AG41" s="153" t="s">
        <v>101</v>
      </c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81">
        <v>26</v>
      </c>
      <c r="B42" s="182" t="s">
        <v>166</v>
      </c>
      <c r="C42" s="192" t="s">
        <v>124</v>
      </c>
      <c r="D42" s="183" t="s">
        <v>108</v>
      </c>
      <c r="E42" s="184">
        <v>1</v>
      </c>
      <c r="F42" s="185"/>
      <c r="G42" s="186">
        <f t="shared" si="7"/>
        <v>0</v>
      </c>
      <c r="H42" s="185"/>
      <c r="I42" s="186">
        <f t="shared" si="8"/>
        <v>0</v>
      </c>
      <c r="J42" s="185"/>
      <c r="K42" s="186">
        <f t="shared" si="9"/>
        <v>0</v>
      </c>
      <c r="L42" s="186">
        <v>21</v>
      </c>
      <c r="M42" s="186">
        <f t="shared" si="10"/>
        <v>0</v>
      </c>
      <c r="N42" s="186">
        <v>0</v>
      </c>
      <c r="O42" s="186">
        <f t="shared" si="11"/>
        <v>0</v>
      </c>
      <c r="P42" s="186">
        <v>0</v>
      </c>
      <c r="Q42" s="186">
        <f t="shared" si="12"/>
        <v>0</v>
      </c>
      <c r="R42" s="186"/>
      <c r="S42" s="186" t="s">
        <v>109</v>
      </c>
      <c r="T42" s="187" t="s">
        <v>110</v>
      </c>
      <c r="U42" s="163">
        <v>0</v>
      </c>
      <c r="V42" s="163">
        <f t="shared" si="13"/>
        <v>0</v>
      </c>
      <c r="W42" s="163"/>
      <c r="X42" s="163" t="s">
        <v>100</v>
      </c>
      <c r="Y42" s="153"/>
      <c r="Z42" s="153"/>
      <c r="AA42" s="153"/>
      <c r="AB42" s="153"/>
      <c r="AC42" s="153"/>
      <c r="AD42" s="153"/>
      <c r="AE42" s="153"/>
      <c r="AF42" s="153"/>
      <c r="AG42" s="153" t="s">
        <v>101</v>
      </c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ht="22.5" outlineLevel="1" x14ac:dyDescent="0.2">
      <c r="A43" s="181">
        <v>27</v>
      </c>
      <c r="B43" s="182" t="s">
        <v>167</v>
      </c>
      <c r="C43" s="192" t="s">
        <v>168</v>
      </c>
      <c r="D43" s="183" t="s">
        <v>104</v>
      </c>
      <c r="E43" s="184">
        <v>36</v>
      </c>
      <c r="F43" s="185"/>
      <c r="G43" s="186">
        <f t="shared" si="7"/>
        <v>0</v>
      </c>
      <c r="H43" s="185"/>
      <c r="I43" s="186">
        <f t="shared" si="8"/>
        <v>0</v>
      </c>
      <c r="J43" s="185"/>
      <c r="K43" s="186">
        <f t="shared" si="9"/>
        <v>0</v>
      </c>
      <c r="L43" s="186">
        <v>21</v>
      </c>
      <c r="M43" s="186">
        <f t="shared" si="10"/>
        <v>0</v>
      </c>
      <c r="N43" s="186">
        <v>5.9000000000000003E-4</v>
      </c>
      <c r="O43" s="186">
        <f t="shared" si="11"/>
        <v>0.02</v>
      </c>
      <c r="P43" s="186">
        <v>0</v>
      </c>
      <c r="Q43" s="186">
        <f t="shared" si="12"/>
        <v>0</v>
      </c>
      <c r="R43" s="186"/>
      <c r="S43" s="186" t="s">
        <v>109</v>
      </c>
      <c r="T43" s="187" t="s">
        <v>110</v>
      </c>
      <c r="U43" s="163">
        <v>0.2848</v>
      </c>
      <c r="V43" s="163">
        <f t="shared" si="13"/>
        <v>10.25</v>
      </c>
      <c r="W43" s="163"/>
      <c r="X43" s="163" t="s">
        <v>100</v>
      </c>
      <c r="Y43" s="153"/>
      <c r="Z43" s="153"/>
      <c r="AA43" s="153"/>
      <c r="AB43" s="153"/>
      <c r="AC43" s="153"/>
      <c r="AD43" s="153"/>
      <c r="AE43" s="153"/>
      <c r="AF43" s="153"/>
      <c r="AG43" s="153" t="s">
        <v>101</v>
      </c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ht="22.5" outlineLevel="1" x14ac:dyDescent="0.2">
      <c r="A44" s="181">
        <v>28</v>
      </c>
      <c r="B44" s="182" t="s">
        <v>169</v>
      </c>
      <c r="C44" s="192" t="s">
        <v>170</v>
      </c>
      <c r="D44" s="183" t="s">
        <v>104</v>
      </c>
      <c r="E44" s="184">
        <v>150</v>
      </c>
      <c r="F44" s="185"/>
      <c r="G44" s="186">
        <f t="shared" si="7"/>
        <v>0</v>
      </c>
      <c r="H44" s="185"/>
      <c r="I44" s="186">
        <f t="shared" si="8"/>
        <v>0</v>
      </c>
      <c r="J44" s="185"/>
      <c r="K44" s="186">
        <f t="shared" si="9"/>
        <v>0</v>
      </c>
      <c r="L44" s="186">
        <v>21</v>
      </c>
      <c r="M44" s="186">
        <f t="shared" si="10"/>
        <v>0</v>
      </c>
      <c r="N44" s="186">
        <v>7.6000000000000004E-4</v>
      </c>
      <c r="O44" s="186">
        <f t="shared" si="11"/>
        <v>0.11</v>
      </c>
      <c r="P44" s="186">
        <v>0</v>
      </c>
      <c r="Q44" s="186">
        <f t="shared" si="12"/>
        <v>0</v>
      </c>
      <c r="R44" s="186"/>
      <c r="S44" s="186" t="s">
        <v>109</v>
      </c>
      <c r="T44" s="187" t="s">
        <v>110</v>
      </c>
      <c r="U44" s="163">
        <v>0.29737999999999998</v>
      </c>
      <c r="V44" s="163">
        <f t="shared" si="13"/>
        <v>44.61</v>
      </c>
      <c r="W44" s="163"/>
      <c r="X44" s="163" t="s">
        <v>100</v>
      </c>
      <c r="Y44" s="153"/>
      <c r="Z44" s="153"/>
      <c r="AA44" s="153"/>
      <c r="AB44" s="153"/>
      <c r="AC44" s="153"/>
      <c r="AD44" s="153"/>
      <c r="AE44" s="153"/>
      <c r="AF44" s="153"/>
      <c r="AG44" s="153" t="s">
        <v>101</v>
      </c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ht="22.5" outlineLevel="1" x14ac:dyDescent="0.2">
      <c r="A45" s="181">
        <v>29</v>
      </c>
      <c r="B45" s="182" t="s">
        <v>171</v>
      </c>
      <c r="C45" s="192" t="s">
        <v>172</v>
      </c>
      <c r="D45" s="183" t="s">
        <v>104</v>
      </c>
      <c r="E45" s="184">
        <v>6</v>
      </c>
      <c r="F45" s="185"/>
      <c r="G45" s="186">
        <f t="shared" si="7"/>
        <v>0</v>
      </c>
      <c r="H45" s="185"/>
      <c r="I45" s="186">
        <f t="shared" si="8"/>
        <v>0</v>
      </c>
      <c r="J45" s="185"/>
      <c r="K45" s="186">
        <f t="shared" si="9"/>
        <v>0</v>
      </c>
      <c r="L45" s="186">
        <v>21</v>
      </c>
      <c r="M45" s="186">
        <f t="shared" si="10"/>
        <v>0</v>
      </c>
      <c r="N45" s="186">
        <v>7.6000000000000004E-4</v>
      </c>
      <c r="O45" s="186">
        <f t="shared" si="11"/>
        <v>0</v>
      </c>
      <c r="P45" s="186">
        <v>0</v>
      </c>
      <c r="Q45" s="186">
        <f t="shared" si="12"/>
        <v>0</v>
      </c>
      <c r="R45" s="186"/>
      <c r="S45" s="186" t="s">
        <v>109</v>
      </c>
      <c r="T45" s="187" t="s">
        <v>110</v>
      </c>
      <c r="U45" s="163">
        <v>0.29737999999999998</v>
      </c>
      <c r="V45" s="163">
        <f t="shared" si="13"/>
        <v>1.78</v>
      </c>
      <c r="W45" s="163"/>
      <c r="X45" s="163" t="s">
        <v>100</v>
      </c>
      <c r="Y45" s="153"/>
      <c r="Z45" s="153"/>
      <c r="AA45" s="153"/>
      <c r="AB45" s="153"/>
      <c r="AC45" s="153"/>
      <c r="AD45" s="153"/>
      <c r="AE45" s="153"/>
      <c r="AF45" s="153"/>
      <c r="AG45" s="153" t="s">
        <v>101</v>
      </c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ht="22.5" outlineLevel="1" x14ac:dyDescent="0.2">
      <c r="A46" s="181">
        <v>30</v>
      </c>
      <c r="B46" s="182" t="s">
        <v>173</v>
      </c>
      <c r="C46" s="192" t="s">
        <v>174</v>
      </c>
      <c r="D46" s="183" t="s">
        <v>104</v>
      </c>
      <c r="E46" s="184">
        <v>114</v>
      </c>
      <c r="F46" s="185"/>
      <c r="G46" s="186">
        <f t="shared" si="7"/>
        <v>0</v>
      </c>
      <c r="H46" s="185"/>
      <c r="I46" s="186">
        <f t="shared" si="8"/>
        <v>0</v>
      </c>
      <c r="J46" s="185"/>
      <c r="K46" s="186">
        <f t="shared" si="9"/>
        <v>0</v>
      </c>
      <c r="L46" s="186">
        <v>21</v>
      </c>
      <c r="M46" s="186">
        <f t="shared" si="10"/>
        <v>0</v>
      </c>
      <c r="N46" s="186">
        <v>5.9000000000000003E-4</v>
      </c>
      <c r="O46" s="186">
        <f t="shared" si="11"/>
        <v>7.0000000000000007E-2</v>
      </c>
      <c r="P46" s="186">
        <v>0</v>
      </c>
      <c r="Q46" s="186">
        <f t="shared" si="12"/>
        <v>0</v>
      </c>
      <c r="R46" s="186"/>
      <c r="S46" s="186" t="s">
        <v>109</v>
      </c>
      <c r="T46" s="187" t="s">
        <v>110</v>
      </c>
      <c r="U46" s="163">
        <v>0.2848</v>
      </c>
      <c r="V46" s="163">
        <f t="shared" si="13"/>
        <v>32.47</v>
      </c>
      <c r="W46" s="163"/>
      <c r="X46" s="163" t="s">
        <v>100</v>
      </c>
      <c r="Y46" s="153"/>
      <c r="Z46" s="153"/>
      <c r="AA46" s="153"/>
      <c r="AB46" s="153"/>
      <c r="AC46" s="153"/>
      <c r="AD46" s="153"/>
      <c r="AE46" s="153"/>
      <c r="AF46" s="153"/>
      <c r="AG46" s="153" t="s">
        <v>101</v>
      </c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ht="22.5" outlineLevel="1" x14ac:dyDescent="0.2">
      <c r="A47" s="181">
        <v>31</v>
      </c>
      <c r="B47" s="182" t="s">
        <v>175</v>
      </c>
      <c r="C47" s="192" t="s">
        <v>176</v>
      </c>
      <c r="D47" s="183" t="s">
        <v>104</v>
      </c>
      <c r="E47" s="184">
        <v>12</v>
      </c>
      <c r="F47" s="185"/>
      <c r="G47" s="186">
        <f t="shared" si="7"/>
        <v>0</v>
      </c>
      <c r="H47" s="185"/>
      <c r="I47" s="186">
        <f t="shared" si="8"/>
        <v>0</v>
      </c>
      <c r="J47" s="185"/>
      <c r="K47" s="186">
        <f t="shared" si="9"/>
        <v>0</v>
      </c>
      <c r="L47" s="186">
        <v>21</v>
      </c>
      <c r="M47" s="186">
        <f t="shared" si="10"/>
        <v>0</v>
      </c>
      <c r="N47" s="186">
        <v>5.9000000000000003E-4</v>
      </c>
      <c r="O47" s="186">
        <f t="shared" si="11"/>
        <v>0.01</v>
      </c>
      <c r="P47" s="186">
        <v>0</v>
      </c>
      <c r="Q47" s="186">
        <f t="shared" si="12"/>
        <v>0</v>
      </c>
      <c r="R47" s="186"/>
      <c r="S47" s="186" t="s">
        <v>109</v>
      </c>
      <c r="T47" s="187" t="s">
        <v>110</v>
      </c>
      <c r="U47" s="163">
        <v>0.2848</v>
      </c>
      <c r="V47" s="163">
        <f t="shared" si="13"/>
        <v>3.42</v>
      </c>
      <c r="W47" s="163"/>
      <c r="X47" s="163" t="s">
        <v>100</v>
      </c>
      <c r="Y47" s="153"/>
      <c r="Z47" s="153"/>
      <c r="AA47" s="153"/>
      <c r="AB47" s="153"/>
      <c r="AC47" s="153"/>
      <c r="AD47" s="153"/>
      <c r="AE47" s="153"/>
      <c r="AF47" s="153"/>
      <c r="AG47" s="153" t="s">
        <v>101</v>
      </c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ht="22.5" outlineLevel="1" x14ac:dyDescent="0.2">
      <c r="A48" s="181">
        <v>32</v>
      </c>
      <c r="B48" s="182" t="s">
        <v>177</v>
      </c>
      <c r="C48" s="192" t="s">
        <v>128</v>
      </c>
      <c r="D48" s="183" t="s">
        <v>104</v>
      </c>
      <c r="E48" s="184">
        <v>6</v>
      </c>
      <c r="F48" s="185"/>
      <c r="G48" s="186">
        <f t="shared" si="7"/>
        <v>0</v>
      </c>
      <c r="H48" s="185"/>
      <c r="I48" s="186">
        <f t="shared" si="8"/>
        <v>0</v>
      </c>
      <c r="J48" s="185"/>
      <c r="K48" s="186">
        <f t="shared" si="9"/>
        <v>0</v>
      </c>
      <c r="L48" s="186">
        <v>21</v>
      </c>
      <c r="M48" s="186">
        <f t="shared" si="10"/>
        <v>0</v>
      </c>
      <c r="N48" s="186">
        <v>5.9000000000000003E-4</v>
      </c>
      <c r="O48" s="186">
        <f t="shared" si="11"/>
        <v>0</v>
      </c>
      <c r="P48" s="186">
        <v>0</v>
      </c>
      <c r="Q48" s="186">
        <f t="shared" si="12"/>
        <v>0</v>
      </c>
      <c r="R48" s="186"/>
      <c r="S48" s="186" t="s">
        <v>109</v>
      </c>
      <c r="T48" s="187" t="s">
        <v>110</v>
      </c>
      <c r="U48" s="163">
        <v>0.2848</v>
      </c>
      <c r="V48" s="163">
        <f t="shared" si="13"/>
        <v>1.71</v>
      </c>
      <c r="W48" s="163"/>
      <c r="X48" s="163" t="s">
        <v>100</v>
      </c>
      <c r="Y48" s="153"/>
      <c r="Z48" s="153"/>
      <c r="AA48" s="153"/>
      <c r="AB48" s="153"/>
      <c r="AC48" s="153"/>
      <c r="AD48" s="153"/>
      <c r="AE48" s="153"/>
      <c r="AF48" s="153"/>
      <c r="AG48" s="153" t="s">
        <v>101</v>
      </c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ht="22.5" outlineLevel="1" x14ac:dyDescent="0.2">
      <c r="A49" s="174">
        <v>33</v>
      </c>
      <c r="B49" s="175" t="s">
        <v>178</v>
      </c>
      <c r="C49" s="193" t="s">
        <v>130</v>
      </c>
      <c r="D49" s="176" t="s">
        <v>104</v>
      </c>
      <c r="E49" s="177">
        <v>300</v>
      </c>
      <c r="F49" s="178"/>
      <c r="G49" s="179">
        <f t="shared" si="7"/>
        <v>0</v>
      </c>
      <c r="H49" s="178"/>
      <c r="I49" s="179">
        <f t="shared" si="8"/>
        <v>0</v>
      </c>
      <c r="J49" s="178"/>
      <c r="K49" s="179">
        <f t="shared" si="9"/>
        <v>0</v>
      </c>
      <c r="L49" s="179">
        <v>21</v>
      </c>
      <c r="M49" s="179">
        <f t="shared" si="10"/>
        <v>0</v>
      </c>
      <c r="N49" s="179">
        <v>4.6999999999999999E-4</v>
      </c>
      <c r="O49" s="179">
        <f t="shared" si="11"/>
        <v>0.14000000000000001</v>
      </c>
      <c r="P49" s="179">
        <v>0</v>
      </c>
      <c r="Q49" s="179">
        <f t="shared" si="12"/>
        <v>0</v>
      </c>
      <c r="R49" s="179"/>
      <c r="S49" s="179" t="s">
        <v>109</v>
      </c>
      <c r="T49" s="180" t="s">
        <v>99</v>
      </c>
      <c r="U49" s="163">
        <v>0.3</v>
      </c>
      <c r="V49" s="163">
        <f t="shared" si="13"/>
        <v>90</v>
      </c>
      <c r="W49" s="163"/>
      <c r="X49" s="163" t="s">
        <v>100</v>
      </c>
      <c r="Y49" s="153"/>
      <c r="Z49" s="153"/>
      <c r="AA49" s="153"/>
      <c r="AB49" s="153"/>
      <c r="AC49" s="153"/>
      <c r="AD49" s="153"/>
      <c r="AE49" s="153"/>
      <c r="AF49" s="153"/>
      <c r="AG49" s="153" t="s">
        <v>101</v>
      </c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60"/>
      <c r="B50" s="161"/>
      <c r="C50" s="194" t="s">
        <v>179</v>
      </c>
      <c r="D50" s="165"/>
      <c r="E50" s="166">
        <v>300</v>
      </c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53"/>
      <c r="Z50" s="153"/>
      <c r="AA50" s="153"/>
      <c r="AB50" s="153"/>
      <c r="AC50" s="153"/>
      <c r="AD50" s="153"/>
      <c r="AE50" s="153"/>
      <c r="AF50" s="153"/>
      <c r="AG50" s="153" t="s">
        <v>132</v>
      </c>
      <c r="AH50" s="153">
        <v>0</v>
      </c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ht="22.5" outlineLevel="1" x14ac:dyDescent="0.2">
      <c r="A51" s="181">
        <v>34</v>
      </c>
      <c r="B51" s="182" t="s">
        <v>180</v>
      </c>
      <c r="C51" s="192" t="s">
        <v>181</v>
      </c>
      <c r="D51" s="183" t="s">
        <v>135</v>
      </c>
      <c r="E51" s="184">
        <v>7</v>
      </c>
      <c r="F51" s="185"/>
      <c r="G51" s="186">
        <f>ROUND(E51*F51,2)</f>
        <v>0</v>
      </c>
      <c r="H51" s="185"/>
      <c r="I51" s="186">
        <f>ROUND(E51*H51,2)</f>
        <v>0</v>
      </c>
      <c r="J51" s="185"/>
      <c r="K51" s="186">
        <f>ROUND(E51*J51,2)</f>
        <v>0</v>
      </c>
      <c r="L51" s="186">
        <v>21</v>
      </c>
      <c r="M51" s="186">
        <f>G51*(1+L51/100)</f>
        <v>0</v>
      </c>
      <c r="N51" s="186">
        <v>0</v>
      </c>
      <c r="O51" s="186">
        <f>ROUND(E51*N51,2)</f>
        <v>0</v>
      </c>
      <c r="P51" s="186">
        <v>0</v>
      </c>
      <c r="Q51" s="186">
        <f>ROUND(E51*P51,2)</f>
        <v>0</v>
      </c>
      <c r="R51" s="186"/>
      <c r="S51" s="186" t="s">
        <v>109</v>
      </c>
      <c r="T51" s="187" t="s">
        <v>110</v>
      </c>
      <c r="U51" s="163">
        <v>0</v>
      </c>
      <c r="V51" s="163">
        <f>ROUND(E51*U51,2)</f>
        <v>0</v>
      </c>
      <c r="W51" s="163"/>
      <c r="X51" s="163" t="s">
        <v>100</v>
      </c>
      <c r="Y51" s="153"/>
      <c r="Z51" s="153"/>
      <c r="AA51" s="153"/>
      <c r="AB51" s="153"/>
      <c r="AC51" s="153"/>
      <c r="AD51" s="153"/>
      <c r="AE51" s="153"/>
      <c r="AF51" s="153"/>
      <c r="AG51" s="153" t="s">
        <v>101</v>
      </c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81">
        <v>35</v>
      </c>
      <c r="B52" s="182" t="s">
        <v>182</v>
      </c>
      <c r="C52" s="192" t="s">
        <v>137</v>
      </c>
      <c r="D52" s="183" t="s">
        <v>115</v>
      </c>
      <c r="E52" s="184">
        <v>1</v>
      </c>
      <c r="F52" s="185"/>
      <c r="G52" s="186">
        <f>ROUND(E52*F52,2)</f>
        <v>0</v>
      </c>
      <c r="H52" s="185"/>
      <c r="I52" s="186">
        <f>ROUND(E52*H52,2)</f>
        <v>0</v>
      </c>
      <c r="J52" s="185"/>
      <c r="K52" s="186">
        <f>ROUND(E52*J52,2)</f>
        <v>0</v>
      </c>
      <c r="L52" s="186">
        <v>21</v>
      </c>
      <c r="M52" s="186">
        <f>G52*(1+L52/100)</f>
        <v>0</v>
      </c>
      <c r="N52" s="186">
        <v>0</v>
      </c>
      <c r="O52" s="186">
        <f>ROUND(E52*N52,2)</f>
        <v>0</v>
      </c>
      <c r="P52" s="186">
        <v>0</v>
      </c>
      <c r="Q52" s="186">
        <f>ROUND(E52*P52,2)</f>
        <v>0</v>
      </c>
      <c r="R52" s="186"/>
      <c r="S52" s="186" t="s">
        <v>109</v>
      </c>
      <c r="T52" s="187" t="s">
        <v>110</v>
      </c>
      <c r="U52" s="163">
        <v>0</v>
      </c>
      <c r="V52" s="163">
        <f>ROUND(E52*U52,2)</f>
        <v>0</v>
      </c>
      <c r="W52" s="163"/>
      <c r="X52" s="163" t="s">
        <v>100</v>
      </c>
      <c r="Y52" s="153"/>
      <c r="Z52" s="153"/>
      <c r="AA52" s="153"/>
      <c r="AB52" s="153"/>
      <c r="AC52" s="153"/>
      <c r="AD52" s="153"/>
      <c r="AE52" s="153"/>
      <c r="AF52" s="153"/>
      <c r="AG52" s="153" t="s">
        <v>101</v>
      </c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81">
        <v>36</v>
      </c>
      <c r="B53" s="182" t="s">
        <v>138</v>
      </c>
      <c r="C53" s="192" t="s">
        <v>139</v>
      </c>
      <c r="D53" s="183" t="s">
        <v>140</v>
      </c>
      <c r="E53" s="184">
        <v>72</v>
      </c>
      <c r="F53" s="185"/>
      <c r="G53" s="186">
        <f>ROUND(E53*F53,2)</f>
        <v>0</v>
      </c>
      <c r="H53" s="185"/>
      <c r="I53" s="186">
        <f>ROUND(E53*H53,2)</f>
        <v>0</v>
      </c>
      <c r="J53" s="185"/>
      <c r="K53" s="186">
        <f>ROUND(E53*J53,2)</f>
        <v>0</v>
      </c>
      <c r="L53" s="186">
        <v>21</v>
      </c>
      <c r="M53" s="186">
        <f>G53*(1+L53/100)</f>
        <v>0</v>
      </c>
      <c r="N53" s="186">
        <v>0</v>
      </c>
      <c r="O53" s="186">
        <f>ROUND(E53*N53,2)</f>
        <v>0</v>
      </c>
      <c r="P53" s="186">
        <v>0</v>
      </c>
      <c r="Q53" s="186">
        <f>ROUND(E53*P53,2)</f>
        <v>0</v>
      </c>
      <c r="R53" s="186" t="s">
        <v>141</v>
      </c>
      <c r="S53" s="186" t="s">
        <v>99</v>
      </c>
      <c r="T53" s="187" t="s">
        <v>99</v>
      </c>
      <c r="U53" s="163">
        <v>1</v>
      </c>
      <c r="V53" s="163">
        <f>ROUND(E53*U53,2)</f>
        <v>72</v>
      </c>
      <c r="W53" s="163"/>
      <c r="X53" s="163" t="s">
        <v>142</v>
      </c>
      <c r="Y53" s="153"/>
      <c r="Z53" s="153"/>
      <c r="AA53" s="153"/>
      <c r="AB53" s="153"/>
      <c r="AC53" s="153"/>
      <c r="AD53" s="153"/>
      <c r="AE53" s="153"/>
      <c r="AF53" s="153"/>
      <c r="AG53" s="153" t="s">
        <v>143</v>
      </c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74">
        <v>37</v>
      </c>
      <c r="B54" s="175" t="s">
        <v>145</v>
      </c>
      <c r="C54" s="193" t="s">
        <v>146</v>
      </c>
      <c r="D54" s="176" t="s">
        <v>140</v>
      </c>
      <c r="E54" s="177">
        <v>16</v>
      </c>
      <c r="F54" s="178"/>
      <c r="G54" s="179">
        <f>ROUND(E54*F54,2)</f>
        <v>0</v>
      </c>
      <c r="H54" s="178"/>
      <c r="I54" s="179">
        <f>ROUND(E54*H54,2)</f>
        <v>0</v>
      </c>
      <c r="J54" s="178"/>
      <c r="K54" s="179">
        <f>ROUND(E54*J54,2)</f>
        <v>0</v>
      </c>
      <c r="L54" s="179">
        <v>21</v>
      </c>
      <c r="M54" s="179">
        <f>G54*(1+L54/100)</f>
        <v>0</v>
      </c>
      <c r="N54" s="179">
        <v>0</v>
      </c>
      <c r="O54" s="179">
        <f>ROUND(E54*N54,2)</f>
        <v>0</v>
      </c>
      <c r="P54" s="179">
        <v>0</v>
      </c>
      <c r="Q54" s="179">
        <f>ROUND(E54*P54,2)</f>
        <v>0</v>
      </c>
      <c r="R54" s="179" t="s">
        <v>141</v>
      </c>
      <c r="S54" s="179" t="s">
        <v>99</v>
      </c>
      <c r="T54" s="180" t="s">
        <v>99</v>
      </c>
      <c r="U54" s="163">
        <v>1</v>
      </c>
      <c r="V54" s="163">
        <f>ROUND(E54*U54,2)</f>
        <v>16</v>
      </c>
      <c r="W54" s="163"/>
      <c r="X54" s="163" t="s">
        <v>142</v>
      </c>
      <c r="Y54" s="153"/>
      <c r="Z54" s="153"/>
      <c r="AA54" s="153"/>
      <c r="AB54" s="153"/>
      <c r="AC54" s="153"/>
      <c r="AD54" s="153"/>
      <c r="AE54" s="153"/>
      <c r="AF54" s="153"/>
      <c r="AG54" s="153" t="s">
        <v>143</v>
      </c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60"/>
      <c r="B55" s="161"/>
      <c r="C55" s="256" t="s">
        <v>147</v>
      </c>
      <c r="D55" s="257"/>
      <c r="E55" s="257"/>
      <c r="F55" s="257"/>
      <c r="G55" s="257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53"/>
      <c r="Z55" s="153"/>
      <c r="AA55" s="153"/>
      <c r="AB55" s="153"/>
      <c r="AC55" s="153"/>
      <c r="AD55" s="153"/>
      <c r="AE55" s="153"/>
      <c r="AF55" s="153"/>
      <c r="AG55" s="153" t="s">
        <v>112</v>
      </c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x14ac:dyDescent="0.2">
      <c r="A56" s="3"/>
      <c r="B56" s="4"/>
      <c r="C56" s="196"/>
      <c r="D56" s="6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AE56">
        <v>15</v>
      </c>
      <c r="AF56">
        <v>21</v>
      </c>
      <c r="AG56" t="s">
        <v>80</v>
      </c>
    </row>
    <row r="57" spans="1:60" x14ac:dyDescent="0.2">
      <c r="A57" s="156"/>
      <c r="B57" s="157" t="s">
        <v>29</v>
      </c>
      <c r="C57" s="197"/>
      <c r="D57" s="158"/>
      <c r="E57" s="159"/>
      <c r="F57" s="159"/>
      <c r="G57" s="190">
        <f>G8+G30</f>
        <v>0</v>
      </c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AE57">
        <f>SUMIF(L7:L55,AE56,G7:G55)</f>
        <v>0</v>
      </c>
      <c r="AF57">
        <f>SUMIF(L7:L55,AF56,G7:G55)</f>
        <v>0</v>
      </c>
      <c r="AG57" t="s">
        <v>183</v>
      </c>
    </row>
    <row r="58" spans="1:60" x14ac:dyDescent="0.2">
      <c r="C58" s="198"/>
      <c r="D58" s="10"/>
      <c r="AG58" t="s">
        <v>184</v>
      </c>
    </row>
    <row r="59" spans="1:60" x14ac:dyDescent="0.2">
      <c r="D59" s="10"/>
    </row>
    <row r="60" spans="1:60" x14ac:dyDescent="0.2">
      <c r="D60" s="10"/>
    </row>
    <row r="61" spans="1:60" x14ac:dyDescent="0.2">
      <c r="D61" s="10"/>
    </row>
    <row r="62" spans="1:60" x14ac:dyDescent="0.2">
      <c r="D62" s="10"/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gXndprLbGpDshASwylmsCyjmwGCBODANAs1FGZixblOslrxYB0yeM9o5oZY2si8e+DZOUgzslQU2/zrCRe3Mrg==" saltValue="wn1lrO0CXrsMyw62BGfyzQ==" spinCount="100000" sheet="1"/>
  <mergeCells count="11">
    <mergeCell ref="C15:G15"/>
    <mergeCell ref="A1:G1"/>
    <mergeCell ref="C2:G2"/>
    <mergeCell ref="C3:G3"/>
    <mergeCell ref="C4:G4"/>
    <mergeCell ref="C12:G12"/>
    <mergeCell ref="C26:G26"/>
    <mergeCell ref="C28:G28"/>
    <mergeCell ref="C35:G35"/>
    <mergeCell ref="C37:G37"/>
    <mergeCell ref="C55:G55"/>
  </mergeCells>
  <pageMargins left="0.39370078740157483" right="0.19685039370078741" top="0.59055118110236227" bottom="0.39370078740157483" header="0" footer="0.19685039370078741"/>
  <pageSetup paperSize="9" orientation="landscape" r:id="rId1"/>
  <headerFooter alignWithMargins="0">
    <oddHeader>&amp;RPokud je uveden referenční výrobek, může být nahrazen rovnocenným řešením dle ust. § 89 odst. 6 zákona č. 134/2016 Sb.</oddHeader>
    <oddFooter>&amp;L&amp;9Zpracováno programem &amp;"Arial CE,tučné"BUILDpower S,  © RTS, a.s.&amp;R&amp;9Stránka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120 120.52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120 120.52 Pol'!Názvy_tisku</vt:lpstr>
      <vt:lpstr>oadresa</vt:lpstr>
      <vt:lpstr>Stavba!Objednatel</vt:lpstr>
      <vt:lpstr>Stavba!Objekt</vt:lpstr>
      <vt:lpstr>'SO 120 120.52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kkubjato</dc:creator>
  <cp:lastModifiedBy>Tomáš Bubeník</cp:lastModifiedBy>
  <cp:lastPrinted>2021-01-15T08:17:37Z</cp:lastPrinted>
  <dcterms:created xsi:type="dcterms:W3CDTF">2009-04-08T07:15:50Z</dcterms:created>
  <dcterms:modified xsi:type="dcterms:W3CDTF">2021-01-15T08:17:45Z</dcterms:modified>
</cp:coreProperties>
</file>