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- = PROBÍHAJÍCÍ IA - TB = -\18014 EKF NOVÁ (TB)\ZD - REALIZACE\ADMINISTRACE ZADÁVACÍHO ŘÍZENÍ\DPS_VŠB_NOVÁ EKF\19-015-5_F_Vykaz_vymer\IO_440_Pripojka_tepla\"/>
    </mc:Choice>
  </mc:AlternateContent>
  <xr:revisionPtr revIDLastSave="0" documentId="13_ncr:1_{6E94BFE2-42A6-4CD3-940A-67720FE84EEB}" xr6:coauthVersionLast="36" xr6:coauthVersionMax="45" xr10:uidLastSave="{00000000-0000-0000-0000-000000000000}"/>
  <bookViews>
    <workbookView xWindow="0" yWindow="0" windowWidth="28800" windowHeight="12075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IO 440 IO 440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'IO 440 IO 440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'IO 440 IO 440 Pol'!$A$1:$X$115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58" i="1" l="1"/>
  <c r="I57" i="1"/>
  <c r="I56" i="1"/>
  <c r="I55" i="1"/>
  <c r="I54" i="1"/>
  <c r="I53" i="1"/>
  <c r="G42" i="1"/>
  <c r="F42" i="1"/>
  <c r="G41" i="1"/>
  <c r="F41" i="1"/>
  <c r="G39" i="1"/>
  <c r="F39" i="1"/>
  <c r="G114" i="12"/>
  <c r="BA76" i="12"/>
  <c r="BA69" i="12"/>
  <c r="BA40" i="12"/>
  <c r="BA35" i="12"/>
  <c r="BA32" i="12"/>
  <c r="BA25" i="12"/>
  <c r="G8" i="12"/>
  <c r="O8" i="12"/>
  <c r="G9" i="12"/>
  <c r="I9" i="12"/>
  <c r="I8" i="12" s="1"/>
  <c r="K9" i="12"/>
  <c r="K8" i="12" s="1"/>
  <c r="M9" i="12"/>
  <c r="O9" i="12"/>
  <c r="Q9" i="12"/>
  <c r="Q8" i="12" s="1"/>
  <c r="V9" i="12"/>
  <c r="V8" i="12" s="1"/>
  <c r="G11" i="12"/>
  <c r="M11" i="12" s="1"/>
  <c r="I11" i="12"/>
  <c r="K11" i="12"/>
  <c r="O11" i="12"/>
  <c r="Q11" i="12"/>
  <c r="V11" i="12"/>
  <c r="G14" i="12"/>
  <c r="M14" i="12" s="1"/>
  <c r="I14" i="12"/>
  <c r="I13" i="12" s="1"/>
  <c r="K14" i="12"/>
  <c r="K13" i="12" s="1"/>
  <c r="O14" i="12"/>
  <c r="O13" i="12" s="1"/>
  <c r="Q14" i="12"/>
  <c r="Q13" i="12" s="1"/>
  <c r="V14" i="12"/>
  <c r="V13" i="12" s="1"/>
  <c r="G16" i="12"/>
  <c r="I16" i="12"/>
  <c r="K16" i="12"/>
  <c r="M16" i="12"/>
  <c r="O16" i="12"/>
  <c r="Q16" i="12"/>
  <c r="V16" i="12"/>
  <c r="G18" i="12"/>
  <c r="I18" i="12"/>
  <c r="K18" i="12"/>
  <c r="M18" i="12"/>
  <c r="O18" i="12"/>
  <c r="Q18" i="12"/>
  <c r="V18" i="12"/>
  <c r="G20" i="12"/>
  <c r="I20" i="12"/>
  <c r="K20" i="12"/>
  <c r="M20" i="12"/>
  <c r="O20" i="12"/>
  <c r="Q20" i="12"/>
  <c r="V20" i="12"/>
  <c r="G22" i="12"/>
  <c r="M22" i="12" s="1"/>
  <c r="I22" i="12"/>
  <c r="K22" i="12"/>
  <c r="O22" i="12"/>
  <c r="Q22" i="12"/>
  <c r="V22" i="12"/>
  <c r="G24" i="12"/>
  <c r="I24" i="12"/>
  <c r="K24" i="12"/>
  <c r="M24" i="12"/>
  <c r="O24" i="12"/>
  <c r="Q24" i="12"/>
  <c r="V24" i="12"/>
  <c r="G27" i="12"/>
  <c r="I27" i="12"/>
  <c r="K27" i="12"/>
  <c r="M27" i="12"/>
  <c r="O27" i="12"/>
  <c r="Q27" i="12"/>
  <c r="V27" i="12"/>
  <c r="G29" i="12"/>
  <c r="I29" i="12"/>
  <c r="K29" i="12"/>
  <c r="M29" i="12"/>
  <c r="O29" i="12"/>
  <c r="Q29" i="12"/>
  <c r="V29" i="12"/>
  <c r="G31" i="12"/>
  <c r="M31" i="12" s="1"/>
  <c r="I31" i="12"/>
  <c r="K31" i="12"/>
  <c r="O31" i="12"/>
  <c r="Q31" i="12"/>
  <c r="V31" i="12"/>
  <c r="G34" i="12"/>
  <c r="I34" i="12"/>
  <c r="K34" i="12"/>
  <c r="M34" i="12"/>
  <c r="O34" i="12"/>
  <c r="Q34" i="12"/>
  <c r="V34" i="12"/>
  <c r="G37" i="12"/>
  <c r="I37" i="12"/>
  <c r="K37" i="12"/>
  <c r="M37" i="12"/>
  <c r="O37" i="12"/>
  <c r="Q37" i="12"/>
  <c r="V37" i="12"/>
  <c r="G39" i="12"/>
  <c r="I39" i="12"/>
  <c r="K39" i="12"/>
  <c r="M39" i="12"/>
  <c r="O39" i="12"/>
  <c r="Q39" i="12"/>
  <c r="V39" i="12"/>
  <c r="G42" i="12"/>
  <c r="M42" i="12" s="1"/>
  <c r="I42" i="12"/>
  <c r="K42" i="12"/>
  <c r="O42" i="12"/>
  <c r="Q42" i="12"/>
  <c r="V42" i="12"/>
  <c r="G45" i="12"/>
  <c r="I45" i="12"/>
  <c r="K45" i="12"/>
  <c r="K44" i="12" s="1"/>
  <c r="M45" i="12"/>
  <c r="O45" i="12"/>
  <c r="Q45" i="12"/>
  <c r="V45" i="12"/>
  <c r="V44" i="12" s="1"/>
  <c r="G47" i="12"/>
  <c r="G44" i="12" s="1"/>
  <c r="I47" i="12"/>
  <c r="K47" i="12"/>
  <c r="M47" i="12"/>
  <c r="O47" i="12"/>
  <c r="O44" i="12" s="1"/>
  <c r="Q47" i="12"/>
  <c r="V47" i="12"/>
  <c r="G49" i="12"/>
  <c r="M49" i="12" s="1"/>
  <c r="I49" i="12"/>
  <c r="K49" i="12"/>
  <c r="O49" i="12"/>
  <c r="Q49" i="12"/>
  <c r="V49" i="12"/>
  <c r="G51" i="12"/>
  <c r="M51" i="12" s="1"/>
  <c r="I51" i="12"/>
  <c r="I44" i="12" s="1"/>
  <c r="K51" i="12"/>
  <c r="O51" i="12"/>
  <c r="Q51" i="12"/>
  <c r="Q44" i="12" s="1"/>
  <c r="V51" i="12"/>
  <c r="G53" i="12"/>
  <c r="I53" i="12"/>
  <c r="K53" i="12"/>
  <c r="M53" i="12"/>
  <c r="O53" i="12"/>
  <c r="Q53" i="12"/>
  <c r="V53" i="12"/>
  <c r="G55" i="12"/>
  <c r="I55" i="12"/>
  <c r="K55" i="12"/>
  <c r="M55" i="12"/>
  <c r="O55" i="12"/>
  <c r="Q55" i="12"/>
  <c r="V55" i="12"/>
  <c r="G57" i="12"/>
  <c r="M57" i="12" s="1"/>
  <c r="I57" i="12"/>
  <c r="K57" i="12"/>
  <c r="O57" i="12"/>
  <c r="Q57" i="12"/>
  <c r="V57" i="12"/>
  <c r="G59" i="12"/>
  <c r="M59" i="12" s="1"/>
  <c r="I59" i="12"/>
  <c r="K59" i="12"/>
  <c r="O59" i="12"/>
  <c r="Q59" i="12"/>
  <c r="V59" i="12"/>
  <c r="G61" i="12"/>
  <c r="I61" i="12"/>
  <c r="K61" i="12"/>
  <c r="M61" i="12"/>
  <c r="O61" i="12"/>
  <c r="Q61" i="12"/>
  <c r="V61" i="12"/>
  <c r="G64" i="12"/>
  <c r="M64" i="12" s="1"/>
  <c r="I64" i="12"/>
  <c r="I63" i="12" s="1"/>
  <c r="K64" i="12"/>
  <c r="O64" i="12"/>
  <c r="O63" i="12" s="1"/>
  <c r="Q64" i="12"/>
  <c r="Q63" i="12" s="1"/>
  <c r="V64" i="12"/>
  <c r="G66" i="12"/>
  <c r="M66" i="12" s="1"/>
  <c r="I66" i="12"/>
  <c r="K66" i="12"/>
  <c r="K63" i="12" s="1"/>
  <c r="O66" i="12"/>
  <c r="Q66" i="12"/>
  <c r="V66" i="12"/>
  <c r="V63" i="12" s="1"/>
  <c r="G68" i="12"/>
  <c r="I68" i="12"/>
  <c r="K68" i="12"/>
  <c r="M68" i="12"/>
  <c r="O68" i="12"/>
  <c r="Q68" i="12"/>
  <c r="V68" i="12"/>
  <c r="G73" i="12"/>
  <c r="I73" i="12"/>
  <c r="K73" i="12"/>
  <c r="M73" i="12"/>
  <c r="O73" i="12"/>
  <c r="Q73" i="12"/>
  <c r="V73" i="12"/>
  <c r="G75" i="12"/>
  <c r="M75" i="12" s="1"/>
  <c r="I75" i="12"/>
  <c r="K75" i="12"/>
  <c r="O75" i="12"/>
  <c r="Q75" i="12"/>
  <c r="V75" i="12"/>
  <c r="G78" i="12"/>
  <c r="M78" i="12" s="1"/>
  <c r="I78" i="12"/>
  <c r="K78" i="12"/>
  <c r="O78" i="12"/>
  <c r="Q78" i="12"/>
  <c r="V78" i="12"/>
  <c r="G80" i="12"/>
  <c r="I80" i="12"/>
  <c r="K80" i="12"/>
  <c r="M80" i="12"/>
  <c r="O80" i="12"/>
  <c r="Q80" i="12"/>
  <c r="V80" i="12"/>
  <c r="G82" i="12"/>
  <c r="I82" i="12"/>
  <c r="K82" i="12"/>
  <c r="M82" i="12"/>
  <c r="O82" i="12"/>
  <c r="Q82" i="12"/>
  <c r="V82" i="12"/>
  <c r="G84" i="12"/>
  <c r="M84" i="12" s="1"/>
  <c r="I84" i="12"/>
  <c r="K84" i="12"/>
  <c r="O84" i="12"/>
  <c r="Q84" i="12"/>
  <c r="V84" i="12"/>
  <c r="G89" i="12"/>
  <c r="M89" i="12" s="1"/>
  <c r="I89" i="12"/>
  <c r="K89" i="12"/>
  <c r="O89" i="12"/>
  <c r="Q89" i="12"/>
  <c r="V89" i="12"/>
  <c r="G91" i="12"/>
  <c r="I91" i="12"/>
  <c r="K91" i="12"/>
  <c r="M91" i="12"/>
  <c r="O91" i="12"/>
  <c r="Q91" i="12"/>
  <c r="V91" i="12"/>
  <c r="G93" i="12"/>
  <c r="I93" i="12"/>
  <c r="K93" i="12"/>
  <c r="M93" i="12"/>
  <c r="O93" i="12"/>
  <c r="Q93" i="12"/>
  <c r="V93" i="12"/>
  <c r="G95" i="12"/>
  <c r="O95" i="12"/>
  <c r="G96" i="12"/>
  <c r="M96" i="12" s="1"/>
  <c r="M95" i="12" s="1"/>
  <c r="I96" i="12"/>
  <c r="I95" i="12" s="1"/>
  <c r="K96" i="12"/>
  <c r="K95" i="12" s="1"/>
  <c r="O96" i="12"/>
  <c r="Q96" i="12"/>
  <c r="Q95" i="12" s="1"/>
  <c r="V96" i="12"/>
  <c r="V95" i="12" s="1"/>
  <c r="G99" i="12"/>
  <c r="I99" i="12"/>
  <c r="K99" i="12"/>
  <c r="M99" i="12"/>
  <c r="O99" i="12"/>
  <c r="Q99" i="12"/>
  <c r="V99" i="12"/>
  <c r="G103" i="12"/>
  <c r="M103" i="12" s="1"/>
  <c r="I103" i="12"/>
  <c r="I102" i="12" s="1"/>
  <c r="K103" i="12"/>
  <c r="O103" i="12"/>
  <c r="O102" i="12" s="1"/>
  <c r="Q103" i="12"/>
  <c r="Q102" i="12" s="1"/>
  <c r="V103" i="12"/>
  <c r="G105" i="12"/>
  <c r="M105" i="12" s="1"/>
  <c r="I105" i="12"/>
  <c r="K105" i="12"/>
  <c r="K102" i="12" s="1"/>
  <c r="O105" i="12"/>
  <c r="Q105" i="12"/>
  <c r="V105" i="12"/>
  <c r="V102" i="12" s="1"/>
  <c r="G107" i="12"/>
  <c r="I107" i="12"/>
  <c r="K107" i="12"/>
  <c r="M107" i="12"/>
  <c r="O107" i="12"/>
  <c r="Q107" i="12"/>
  <c r="V107" i="12"/>
  <c r="G109" i="12"/>
  <c r="I109" i="12"/>
  <c r="K109" i="12"/>
  <c r="M109" i="12"/>
  <c r="O109" i="12"/>
  <c r="Q109" i="12"/>
  <c r="V109" i="12"/>
  <c r="G111" i="12"/>
  <c r="M111" i="12" s="1"/>
  <c r="I111" i="12"/>
  <c r="K111" i="12"/>
  <c r="O111" i="12"/>
  <c r="Q111" i="12"/>
  <c r="V111" i="12"/>
  <c r="AE114" i="12"/>
  <c r="AF114" i="12"/>
  <c r="I20" i="1"/>
  <c r="I19" i="1"/>
  <c r="I18" i="1"/>
  <c r="I17" i="1"/>
  <c r="I16" i="1"/>
  <c r="I59" i="1"/>
  <c r="J57" i="1" s="1"/>
  <c r="AZ47" i="1"/>
  <c r="AZ46" i="1"/>
  <c r="F43" i="1"/>
  <c r="G23" i="1" s="1"/>
  <c r="G43" i="1"/>
  <c r="G25" i="1" s="1"/>
  <c r="H43" i="1"/>
  <c r="I43" i="1"/>
  <c r="J42" i="1" s="1"/>
  <c r="I42" i="1"/>
  <c r="I41" i="1"/>
  <c r="I40" i="1"/>
  <c r="I39" i="1"/>
  <c r="J56" i="1" l="1"/>
  <c r="J54" i="1"/>
  <c r="J58" i="1"/>
  <c r="A27" i="1"/>
  <c r="M44" i="12"/>
  <c r="M8" i="12"/>
  <c r="M13" i="12"/>
  <c r="M63" i="12"/>
  <c r="M102" i="12"/>
  <c r="G102" i="12"/>
  <c r="G63" i="12"/>
  <c r="G13" i="12"/>
  <c r="J53" i="1"/>
  <c r="J55" i="1"/>
  <c r="J41" i="1"/>
  <c r="J39" i="1"/>
  <c r="J43" i="1" s="1"/>
  <c r="J40" i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8" i="1" l="1"/>
  <c r="G27" i="1" s="1"/>
  <c r="G29" i="1" s="1"/>
  <c r="A28" i="1"/>
  <c r="J5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rjuracako</author>
  </authors>
  <commentList>
    <comment ref="S6" authorId="0" shapeId="0" xr:uid="{31442D26-2BBC-4CCD-AC9B-16BE7ED0831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AFB52E5-247B-4E2C-9B9D-C83698B89D2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<sst xmlns="http://schemas.openxmlformats.org/spreadsheetml/2006/main" count="559" uniqueCount="227">
  <si>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</si>
  <si>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</si>
  <si>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</si>
  <si>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</si>
  <si>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</si>
  <si>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</si>
  <si>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</si>
  <si>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</si>
  <si>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</si>
  <si>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</si>
  <si>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</si>
  <si>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</si>
  <si>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</si>
  <si>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</si>
  <si>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</si>
  <si>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</si>
  <si>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</si>
  <si>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</si>
  <si>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</si>
  <si>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</si>
  <si>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</si>
  <si>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</si>
  <si>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</si>
  <si>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</si>
  <si>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</si>
  <si>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</si>
  <si>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</si>
  <si>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</si>
  <si>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</si>
  <si>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</si>
  <si>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</si>
  <si>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</si>
  <si>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</si>
  <si>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</si>
  <si>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</si>
  <si>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</si>
  <si>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</si>
  <si>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</si>
  <si>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</si>
  <si>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</si>
  <si>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</si>
  <si>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</si>
  <si>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</si>
  <si>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IO 440</t>
  </si>
  <si>
    <t>Přípojka tepla</t>
  </si>
  <si>
    <t>IO 440 Přípojka tepla</t>
  </si>
  <si>
    <t>Objekt:</t>
  </si>
  <si>
    <t>Rozpočet:</t>
  </si>
  <si>
    <t>19-015-5</t>
  </si>
  <si>
    <t>Nová budova EkF - přístavba H v areálu VŠB - TUO</t>
  </si>
  <si>
    <t>Stavba</t>
  </si>
  <si>
    <t>Stavební objekt</t>
  </si>
  <si>
    <t>Celkem za stavbu</t>
  </si>
  <si>
    <t>CZK</t>
  </si>
  <si>
    <t>#POPR</t>
  </si>
  <si>
    <t>Popis rozpočtu: IO 440 - Přípojka tepla</t>
  </si>
  <si>
    <t>Poznámka:</t>
  </si>
  <si>
    <t>V délce potrubí je započítán prořez 10 %</t>
  </si>
  <si>
    <t>Rekapitulace dílů</t>
  </si>
  <si>
    <t>Typ dílu</t>
  </si>
  <si>
    <t>1</t>
  </si>
  <si>
    <t>Strojovny</t>
  </si>
  <si>
    <t>2</t>
  </si>
  <si>
    <t>Rozvod potrubí</t>
  </si>
  <si>
    <t>3</t>
  </si>
  <si>
    <t>Armatury</t>
  </si>
  <si>
    <t>4</t>
  </si>
  <si>
    <t>Ostatní</t>
  </si>
  <si>
    <t>5</t>
  </si>
  <si>
    <t>Nátěry</t>
  </si>
  <si>
    <t>6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</si>
  <si>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</si>
  <si>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</si>
  <si>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</si>
  <si>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</si>
  <si>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</si>
  <si>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</si>
  <si>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</si>
  <si>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</si>
  <si>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</si>
  <si>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</si>
  <si>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</si>
  <si>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</si>
  <si>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</si>
  <si>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</si>
  <si>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</si>
  <si>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</si>
  <si>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</si>
  <si>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</si>
  <si>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</si>
  <si>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</si>
  <si>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</si>
  <si>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</si>
  <si>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</si>
  <si>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</si>
  <si>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</si>
  <si>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</si>
  <si>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</si>
  <si>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</si>
  <si>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</si>
  <si>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</si>
  <si>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732111328R00</t>
  </si>
  <si>
    <t>Rozdělovače a sběrače včetně dodávky (výroby) těles_x000D_
 trubková hrdla rozdělovačů a sběračů bez přírub, DN 100</t>
  </si>
  <si>
    <t>kus</t>
  </si>
  <si>
    <t>800-731</t>
  </si>
  <si>
    <t>RTS 20/ I</t>
  </si>
  <si>
    <t>Práce</t>
  </si>
  <si>
    <t>POL1_</t>
  </si>
  <si>
    <t>SPU</t>
  </si>
  <si>
    <t>998732201R00</t>
  </si>
  <si>
    <t>Přesun hmot pro strojovny v objektech výšky do 6 m</t>
  </si>
  <si>
    <t>Přesun hmot</t>
  </si>
  <si>
    <t>POL7_</t>
  </si>
  <si>
    <t>733121150R00</t>
  </si>
  <si>
    <t>Potrubí z trubek hladkých ocelových bezešvých tvářených za tepla_x000D_
 nízkotlaké a středotlaké, D 22 mm, tloušťka stěny 2,6 mm</t>
  </si>
  <si>
    <t>m</t>
  </si>
  <si>
    <t>733121165R00</t>
  </si>
  <si>
    <t>Potrubí z trubek hladkých ocelových bezešvých tvářených za tepla_x000D_
 nízkotlaké a středotlaké, D 89, tloušťka stěny 3,6 mm</t>
  </si>
  <si>
    <t>733123110R00</t>
  </si>
  <si>
    <t>Potrubí z trubek hladkých příplatek k ceně za zhotovení přípojky z trubek hladkých_x000D_
 D 22, tloušťka stěny 2,6 mm</t>
  </si>
  <si>
    <t>733139155R00</t>
  </si>
  <si>
    <t>Kompenzátory montáž kompenzátorů (kompenzátory ve specifikaci)_x000D_
 osových vlnových, DN 100</t>
  </si>
  <si>
    <t>733141102R00</t>
  </si>
  <si>
    <t>Odvzdušňovací nádoby a stříšky včetně dodávky materiálu_x000D_
 odvzdušňovací nádobky z trub.ocelových do DN 50</t>
  </si>
  <si>
    <t>733184101RT1</t>
  </si>
  <si>
    <t>Montáž potrubí předizolovaného DN 20 mm, vnější průměr předizolovaného potrubí D 90 mm</t>
  </si>
  <si>
    <t>Položka jednoduchého vedení obsahuje: 1 svar a 1 spoj na 6 m potrubí, uložení potrubí, alarmovací systém a zkoušky potrubí.</t>
  </si>
  <si>
    <t>SPI</t>
  </si>
  <si>
    <t>733190217R00</t>
  </si>
  <si>
    <t>Tlakové zkoušky potrubí ocelových hladkých do D 51/2,6</t>
  </si>
  <si>
    <t>733190225R00</t>
  </si>
  <si>
    <t>Tlakové zkoušky potrubí ocelových hladkých přes D 60,3/2,9 do D 89/3,6</t>
  </si>
  <si>
    <t>2.3</t>
  </si>
  <si>
    <t>Dodávka -  Kompenzátory K1, K2 axiální s přivařovacími koncovkam a vnitř.vod.trubkou DN 80</t>
  </si>
  <si>
    <t xml:space="preserve">ks    </t>
  </si>
  <si>
    <t>Vlastní</t>
  </si>
  <si>
    <t>Indiv</t>
  </si>
  <si>
    <t>Kompenzátory K1, K2 axiální s přivařovacími koncovkami a vnitřní vodící trubkou z mat dle DIN 1.4571, vlnovec vícestěnný z mat dle DIN 1.4571, koncovky z uhlíkové oceli, +/-14=28mm, PN 25, ARN, 25.0080.028.1</t>
  </si>
  <si>
    <t>POP</t>
  </si>
  <si>
    <t>2.4</t>
  </si>
  <si>
    <t>Dodávka -  Kompenzátory K3, K4 axiální s přivařovacími koncovkami a vnitřní vodící trubkou DN 80</t>
  </si>
  <si>
    <t>Kompenzátory K3, K4 axiální s přivařovacími koncovkami a vnitřní vodící trubkou z mat dle DIN 1.4571, vlnovec vícestěnný z mat dle DIN 1.4571, koncovky z uhlíkové oceli, +/-10=20mm, PN 25, typ ARN 25.0080.020.1</t>
  </si>
  <si>
    <t>230120045R0P</t>
  </si>
  <si>
    <t>Proplach potrubí po ukončení montáže</t>
  </si>
  <si>
    <t>14710012R</t>
  </si>
  <si>
    <t>trubka předizolovaná svařovaná; ocel 11353, plášť.trubka PE; DN = 25,0 mm; vnější průměr nosné trubky 33,7 mm; tloušťka stěny vnitřní trubky 2,6 mm; vnější průměr plášť. trub. 90,0 mm; teplota média - 200 až do + 140 °C; materiál izolace PUR</t>
  </si>
  <si>
    <t>SPCM</t>
  </si>
  <si>
    <t>Specifikace</t>
  </si>
  <si>
    <t>POL3_</t>
  </si>
  <si>
    <t>Trubky ocelové předizolované podélně svařované EN 10217.1 j.m. 11353 nízkotlaké a středotlaké, s izolací pěnou PUR, koef.tepel. vodivosti ? = 0,026 a povrchovou úpravou plášťovou trubkou PE-HD.</t>
  </si>
  <si>
    <t>998733201R00</t>
  </si>
  <si>
    <t>Přesun hmot pro rozvody potrubí v objektech výšky do 6 m</t>
  </si>
  <si>
    <t>734113512R00</t>
  </si>
  <si>
    <t>Kohout kulový, litinový, DN 20, PN 16, bez navaření přírub, včetně dodávky materiálu</t>
  </si>
  <si>
    <t>734113518R00</t>
  </si>
  <si>
    <t>Kohout kulový, litinový, DN 80, PN 16, bez navaření přírub, včetně dodávky materiálu</t>
  </si>
  <si>
    <t>734391114R00</t>
  </si>
  <si>
    <t>Kondenzační smyčka k přivaření zahnutá, včetně dodávky materiálu</t>
  </si>
  <si>
    <t>230038211R00</t>
  </si>
  <si>
    <t>Montáž přírub. armatur, 2 příruby, PN 16, DN 15</t>
  </si>
  <si>
    <t>230038218R00</t>
  </si>
  <si>
    <t>Montáž přírub. armatur, 2 příruby, PN 16, DN 80</t>
  </si>
  <si>
    <t>3.03</t>
  </si>
  <si>
    <t>D+M Teploměr - o100; L stonku 60mm; rozsah 0-200oC; připoj.M20x1,5 včetně nerez jímky L 65 mm</t>
  </si>
  <si>
    <t>3.04</t>
  </si>
  <si>
    <t>D+M Návarek pro teploměr 90°; M20x1,5; L 35mm; D28</t>
  </si>
  <si>
    <t>3.05</t>
  </si>
  <si>
    <t>D+M Manometr se spodním přip. pr.100; přípoj. M20x1,5; rozsah 0-25bar; tř1,6%; pouzdro černý plech</t>
  </si>
  <si>
    <t>998734201R00</t>
  </si>
  <si>
    <t>Přesun hmot pro armatury v objektech výšky do 6 m</t>
  </si>
  <si>
    <t>941955003R00</t>
  </si>
  <si>
    <t>Lešení lehké pracovní pomocné pomocné, o výšce lešeňové podlahy přes 1,9 do 2,5 m</t>
  </si>
  <si>
    <t>m2</t>
  </si>
  <si>
    <t>800-3</t>
  </si>
  <si>
    <t>732199100RM1</t>
  </si>
  <si>
    <t>Montáž orientačních štítků s dodávkou orientačního štítku</t>
  </si>
  <si>
    <t>soubor</t>
  </si>
  <si>
    <t>4.01</t>
  </si>
  <si>
    <t>D+M Protipožární těsnění prostupů přes stavební požárně dělící konstrukci, silikonový požární tmel</t>
  </si>
  <si>
    <t>Protipožární těsnění prostupů ocel. trubek přes stavební požárně dělící konstrukci: silikonový protipožární akrylátový tmel do 160°C; odolnost  EI 120 min; provedení pož. ucpávky s izolací spojitou</t>
  </si>
  <si>
    <t>počet prostupů stěnou(chráničkou)</t>
  </si>
  <si>
    <t>pro potrubí DN160, vzálenost izolace potrubí od okraja prostupa Wa=20mm, po obou stranách</t>
  </si>
  <si>
    <t>4.02</t>
  </si>
  <si>
    <t>D+M Protipožární identifikační štítek</t>
  </si>
  <si>
    <t>4.03</t>
  </si>
  <si>
    <t>Hzs-zkousky v ramci montaz.praci, Dilatační zkouška</t>
  </si>
  <si>
    <t>h</t>
  </si>
  <si>
    <t>Topná zkouška-vyvážení a zaregulování systému (Výměníková stanice + ohřev TUV + radiátorový okruh Varny + okruh VZT )</t>
  </si>
  <si>
    <t>4.05</t>
  </si>
  <si>
    <t>Požární dohled po řezání a sváření</t>
  </si>
  <si>
    <t>4.07</t>
  </si>
  <si>
    <t>Vypuštění, zpětné napuštění a odvzdušnění části topného systému-horkovodní rozdělovač a sběrač, ve VS obj."D" (HZS)</t>
  </si>
  <si>
    <t>4.10</t>
  </si>
  <si>
    <t>Řezání podkladních desek HZS</t>
  </si>
  <si>
    <t>767995101R0P</t>
  </si>
  <si>
    <t>Doplňkové konstrukce – plechy tl.5mm na podložení podpěr potrubí a kotvení tyčí U, KU;PB rozměr 0,35x0,2m; 94ks - 6,6 m2, OV rozměr 0,9x0,2m; 10ks - 1,8 m2</t>
  </si>
  <si>
    <t>kg</t>
  </si>
  <si>
    <t>Doplňkové konstrukce – plechy tl.5mm na podložení podpěr potrubí a kotvení tyčí U</t>
  </si>
  <si>
    <t>KU;PB rozměr 0,35x0,2m; 94ks - 6,6 m2</t>
  </si>
  <si>
    <t>OV rozměr 0,9x0,2m; 10ks - 1,8 m2</t>
  </si>
  <si>
    <t>767990010RA1</t>
  </si>
  <si>
    <t>Doplňkové konstrukce - závěsy potrubí, podpěry (pevné body, kluzné uložení, osové vedení)</t>
  </si>
  <si>
    <t>Agregovaná položka</t>
  </si>
  <si>
    <t>POL2_</t>
  </si>
  <si>
    <t>767990010RAP</t>
  </si>
  <si>
    <t>Doplňkové konstrukce - závěsy potrubí, podpěry (tyče U80, objímky + táhla)</t>
  </si>
  <si>
    <t>998733201R0P</t>
  </si>
  <si>
    <t>Přesun hmot do výšky do 6 m</t>
  </si>
  <si>
    <t>783424140R00</t>
  </si>
  <si>
    <t>Nátěry potrubí a armatur syntetické potrubí, do DN 50 mm, dvojnásobné se základním nátěrem</t>
  </si>
  <si>
    <t>800-783</t>
  </si>
  <si>
    <t>na vzduchu schnoucí</t>
  </si>
  <si>
    <t>783425150R00</t>
  </si>
  <si>
    <t>Nátěry potrubí a armatur syntetické potrubí, do DN 100 mm, dvojnásobné se základním nátěrem</t>
  </si>
  <si>
    <t>722182016R00</t>
  </si>
  <si>
    <t>Montáž tepelné izolace potrubí lepicí páska, sponky, přes DN 40 do DN 80</t>
  </si>
  <si>
    <t>800-721</t>
  </si>
  <si>
    <t>909      R00P</t>
  </si>
  <si>
    <t>Odstranění stávající tepelné izolace z čel horkovodních rozdělovačů při vyvaření nových hrdel DN 80, a zpětná úprava izolace (HZS)</t>
  </si>
  <si>
    <t>HZS</t>
  </si>
  <si>
    <t>POL10_</t>
  </si>
  <si>
    <t>283233621R</t>
  </si>
  <si>
    <t>páska spojovací Al, PE; samolepicí; jednostranně; spoj parotěsný; š = 50,0 mm; l = 50 m</t>
  </si>
  <si>
    <t>631433411RP</t>
  </si>
  <si>
    <t>Izolační trubice z minerální vlny s povrch. úpravou Al folií tl. 50 mm DN 80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</si>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</sst>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6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7" fillId="5" borderId="28" xfId="0" applyFont="1" applyFill="1" applyBorder="1" applyAlignment="1">
      <alignment horizontal="center" vertical="center" wrapText="1"/>
    </xf>
    <xf numFmtId="0" fontId="17" fillId="5" borderId="29" xfId="0" applyFont="1" applyFill="1" applyBorder="1" applyAlignment="1">
      <alignment horizontal="center" vertical="center" wrapText="1"/>
    </xf>
    <xf numFmtId="0" fontId="17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8" fillId="0" borderId="0" xfId="0" applyFont="1" applyBorder="1" applyAlignment="1">
      <alignment vertical="top"/>
    </xf>
    <xf numFmtId="49" fontId="18" fillId="0" borderId="0" xfId="0" applyNumberFormat="1" applyFont="1" applyBorder="1" applyAlignment="1">
      <alignment vertical="top"/>
    </xf>
    <xf numFmtId="0" fontId="18" fillId="0" borderId="0" xfId="0" applyFont="1" applyBorder="1" applyAlignment="1">
      <alignment horizontal="center" vertical="top" shrinkToFit="1"/>
    </xf>
    <xf numFmtId="4" fontId="18" fillId="0" borderId="0" xfId="0" applyNumberFormat="1" applyFont="1" applyBorder="1" applyAlignment="1">
      <alignment vertical="top" shrinkToFit="1"/>
    </xf>
    <xf numFmtId="4" fontId="18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8" fillId="0" borderId="38" xfId="0" applyFont="1" applyBorder="1" applyAlignment="1">
      <alignment vertical="top"/>
    </xf>
    <xf numFmtId="49" fontId="18" fillId="0" borderId="39" xfId="0" applyNumberFormat="1" applyFont="1" applyBorder="1" applyAlignment="1">
      <alignment vertical="top"/>
    </xf>
    <xf numFmtId="0" fontId="18" fillId="0" borderId="39" xfId="0" applyFont="1" applyBorder="1" applyAlignment="1">
      <alignment horizontal="center" vertical="top" shrinkToFit="1"/>
    </xf>
    <xf numFmtId="164" fontId="18" fillId="0" borderId="39" xfId="0" applyNumberFormat="1" applyFont="1" applyBorder="1" applyAlignment="1">
      <alignment vertical="top" shrinkToFit="1"/>
    </xf>
    <xf numFmtId="4" fontId="18" fillId="4" borderId="39" xfId="0" applyNumberFormat="1" applyFont="1" applyFill="1" applyBorder="1" applyAlignment="1" applyProtection="1">
      <alignment vertical="top" shrinkToFit="1"/>
      <protection locked="0"/>
    </xf>
    <xf numFmtId="4" fontId="18" fillId="0" borderId="39" xfId="0" applyNumberFormat="1" applyFont="1" applyBorder="1" applyAlignment="1">
      <alignment vertical="top" shrinkToFit="1"/>
    </xf>
    <xf numFmtId="4" fontId="18" fillId="0" borderId="40" xfId="0" applyNumberFormat="1" applyFont="1" applyBorder="1" applyAlignment="1">
      <alignment vertical="top" shrinkToFit="1"/>
    </xf>
    <xf numFmtId="164" fontId="18" fillId="4" borderId="0" xfId="0" applyNumberFormat="1" applyFont="1" applyFill="1" applyBorder="1" applyAlignment="1" applyProtection="1">
      <alignment vertical="top" shrinkToFit="1"/>
      <protection locked="0"/>
    </xf>
    <xf numFmtId="0" fontId="20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8" fillId="0" borderId="39" xfId="0" applyNumberFormat="1" applyFont="1" applyBorder="1" applyAlignment="1">
      <alignment horizontal="left" vertical="top" wrapText="1"/>
    </xf>
    <xf numFmtId="49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0" fillId="0" borderId="0" xfId="0" applyNumberFormat="1" applyAlignment="1">
      <alignment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18" fillId="4" borderId="0" xfId="0" applyNumberFormat="1" applyFont="1" applyFill="1" applyBorder="1" applyAlignment="1" applyProtection="1">
      <alignment horizontal="left" vertical="top" wrapText="1"/>
      <protection locked="0"/>
    </xf>
    <xf numFmtId="49" fontId="18" fillId="4" borderId="0" xfId="0" applyNumberFormat="1" applyFont="1" applyFill="1" applyBorder="1" applyAlignment="1" applyProtection="1">
      <alignment vertical="top"/>
      <protection locked="0"/>
    </xf>
    <xf numFmtId="49" fontId="18" fillId="4" borderId="18" xfId="0" applyNumberFormat="1" applyFont="1" applyFill="1" applyBorder="1" applyAlignment="1" applyProtection="1">
      <alignment horizontal="left" vertical="top" wrapText="1"/>
      <protection locked="0"/>
    </xf>
    <xf numFmtId="49" fontId="18" fillId="4" borderId="18" xfId="0" applyNumberFormat="1" applyFont="1" applyFill="1" applyBorder="1" applyAlignment="1" applyProtection="1">
      <alignment vertical="top"/>
      <protection locked="0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88" t="s">
        <v>39</v>
      </c>
      <c r="B2" s="188"/>
      <c r="C2" s="188"/>
      <c r="D2" s="188"/>
      <c r="E2" s="188"/>
      <c r="F2" s="188"/>
      <c r="G2" s="188"/>
    </row>
  </sheetData>
  <sheetProtection algorithmName="SHA-512" hashValue="CogDbh944ocDKPEuGxxIUgoL4eqmQFt+RA7HyHrYfgIkPrRO0ZsaBMUicKAtB9Tu7T9OMY+RRtilBWKYG+UHug==" saltValue="SoYC2gh6a6WVKf2/nVt8+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2"/>
  <sheetViews>
    <sheetView showGridLines="0" tabSelected="1" topLeftCell="B1" zoomScaleNormal="100" zoomScaleSheetLayoutView="75" workbookViewId="0">
      <selection activeCell="D11" sqref="D11:G1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36</v>
      </c>
      <c r="B1" s="224" t="s">
        <v>41</v>
      </c>
      <c r="C1" s="225"/>
      <c r="D1" s="225"/>
      <c r="E1" s="225"/>
      <c r="F1" s="225"/>
      <c r="G1" s="225"/>
      <c r="H1" s="225"/>
      <c r="I1" s="225"/>
      <c r="J1" s="226"/>
    </row>
    <row r="2" spans="1:15" ht="36" customHeight="1" x14ac:dyDescent="0.2">
      <c r="A2" s="2"/>
      <c r="B2" s="77" t="s">
        <v>22</v>
      </c>
      <c r="C2" s="78"/>
      <c r="D2" s="79" t="s">
        <v>48</v>
      </c>
      <c r="E2" s="230" t="s">
        <v>49</v>
      </c>
      <c r="F2" s="231"/>
      <c r="G2" s="231"/>
      <c r="H2" s="231"/>
      <c r="I2" s="231"/>
      <c r="J2" s="232"/>
      <c r="O2" s="1"/>
    </row>
    <row r="3" spans="1:15" ht="27" customHeight="1" x14ac:dyDescent="0.2">
      <c r="A3" s="2"/>
      <c r="B3" s="80" t="s">
        <v>46</v>
      </c>
      <c r="C3" s="78"/>
      <c r="D3" s="81" t="s">
        <v>43</v>
      </c>
      <c r="E3" s="233" t="s">
        <v>45</v>
      </c>
      <c r="F3" s="234"/>
      <c r="G3" s="234"/>
      <c r="H3" s="234"/>
      <c r="I3" s="234"/>
      <c r="J3" s="235"/>
    </row>
    <row r="4" spans="1:15" ht="23.25" customHeight="1" x14ac:dyDescent="0.2">
      <c r="A4" s="76">
        <v>1130</v>
      </c>
      <c r="B4" s="82" t="s">
        <v>47</v>
      </c>
      <c r="C4" s="83"/>
      <c r="D4" s="84" t="s">
        <v>43</v>
      </c>
      <c r="E4" s="213" t="s">
        <v>44</v>
      </c>
      <c r="F4" s="214"/>
      <c r="G4" s="214"/>
      <c r="H4" s="214"/>
      <c r="I4" s="214"/>
      <c r="J4" s="215"/>
    </row>
    <row r="5" spans="1:15" ht="24" customHeight="1" x14ac:dyDescent="0.2">
      <c r="A5" s="2"/>
      <c r="B5" s="31" t="s">
        <v>42</v>
      </c>
      <c r="D5" s="218"/>
      <c r="E5" s="219"/>
      <c r="F5" s="219"/>
      <c r="G5" s="219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20"/>
      <c r="E6" s="221"/>
      <c r="F6" s="221"/>
      <c r="G6" s="221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22"/>
      <c r="F7" s="223"/>
      <c r="G7" s="22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37"/>
      <c r="E11" s="237"/>
      <c r="F11" s="237"/>
      <c r="G11" s="237"/>
      <c r="H11" s="18" t="s">
        <v>40</v>
      </c>
      <c r="I11" s="86"/>
      <c r="J11" s="8"/>
    </row>
    <row r="12" spans="1:15" ht="15.75" customHeight="1" x14ac:dyDescent="0.2">
      <c r="A12" s="2"/>
      <c r="B12" s="28"/>
      <c r="C12" s="55"/>
      <c r="D12" s="212"/>
      <c r="E12" s="212"/>
      <c r="F12" s="212"/>
      <c r="G12" s="212"/>
      <c r="H12" s="18" t="s">
        <v>34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16"/>
      <c r="F13" s="217"/>
      <c r="G13" s="217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36"/>
      <c r="F15" s="236"/>
      <c r="G15" s="238"/>
      <c r="H15" s="238"/>
      <c r="I15" s="238" t="s">
        <v>29</v>
      </c>
      <c r="J15" s="239"/>
    </row>
    <row r="16" spans="1:15" ht="23.25" customHeight="1" x14ac:dyDescent="0.2">
      <c r="A16" s="144" t="s">
        <v>24</v>
      </c>
      <c r="B16" s="38" t="s">
        <v>24</v>
      </c>
      <c r="C16" s="62"/>
      <c r="D16" s="63"/>
      <c r="E16" s="201"/>
      <c r="F16" s="202"/>
      <c r="G16" s="201"/>
      <c r="H16" s="202"/>
      <c r="I16" s="201">
        <f>SUMIF(F53:F58,A16,I53:I58)+SUMIF(F53:F58,"PSU",I53:I58)</f>
        <v>0</v>
      </c>
      <c r="J16" s="203"/>
    </row>
    <row r="17" spans="1:10" ht="23.25" customHeight="1" x14ac:dyDescent="0.2">
      <c r="A17" s="144" t="s">
        <v>25</v>
      </c>
      <c r="B17" s="38" t="s">
        <v>25</v>
      </c>
      <c r="C17" s="62"/>
      <c r="D17" s="63"/>
      <c r="E17" s="201"/>
      <c r="F17" s="202"/>
      <c r="G17" s="201"/>
      <c r="H17" s="202"/>
      <c r="I17" s="201">
        <f>SUMIF(F53:F58,A17,I53:I58)</f>
        <v>0</v>
      </c>
      <c r="J17" s="203"/>
    </row>
    <row r="18" spans="1:10" ht="23.25" customHeight="1" x14ac:dyDescent="0.2">
      <c r="A18" s="144" t="s">
        <v>26</v>
      </c>
      <c r="B18" s="38" t="s">
        <v>26</v>
      </c>
      <c r="C18" s="62"/>
      <c r="D18" s="63"/>
      <c r="E18" s="201"/>
      <c r="F18" s="202"/>
      <c r="G18" s="201"/>
      <c r="H18" s="202"/>
      <c r="I18" s="201">
        <f>SUMIF(F53:F58,A18,I53:I58)</f>
        <v>0</v>
      </c>
      <c r="J18" s="203"/>
    </row>
    <row r="19" spans="1:10" ht="23.25" customHeight="1" x14ac:dyDescent="0.2">
      <c r="A19" s="144" t="s">
        <v>71</v>
      </c>
      <c r="B19" s="38" t="s">
        <v>27</v>
      </c>
      <c r="C19" s="62"/>
      <c r="D19" s="63"/>
      <c r="E19" s="201"/>
      <c r="F19" s="202"/>
      <c r="G19" s="201"/>
      <c r="H19" s="202"/>
      <c r="I19" s="201">
        <f>SUMIF(F53:F58,A19,I53:I58)</f>
        <v>0</v>
      </c>
      <c r="J19" s="203"/>
    </row>
    <row r="20" spans="1:10" ht="23.25" customHeight="1" x14ac:dyDescent="0.2">
      <c r="A20" s="144" t="s">
        <v>72</v>
      </c>
      <c r="B20" s="38" t="s">
        <v>28</v>
      </c>
      <c r="C20" s="62"/>
      <c r="D20" s="63"/>
      <c r="E20" s="201"/>
      <c r="F20" s="202"/>
      <c r="G20" s="201"/>
      <c r="H20" s="202"/>
      <c r="I20" s="201">
        <f>SUMIF(F53:F58,A20,I53:I58)</f>
        <v>0</v>
      </c>
      <c r="J20" s="203"/>
    </row>
    <row r="21" spans="1:10" ht="23.25" customHeight="1" x14ac:dyDescent="0.2">
      <c r="A21" s="2"/>
      <c r="B21" s="48" t="s">
        <v>29</v>
      </c>
      <c r="C21" s="64"/>
      <c r="D21" s="65"/>
      <c r="E21" s="204"/>
      <c r="F21" s="240"/>
      <c r="G21" s="204"/>
      <c r="H21" s="240"/>
      <c r="I21" s="204">
        <f>SUM(I16:J20)</f>
        <v>0</v>
      </c>
      <c r="J21" s="205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199">
        <f>ZakladDPHSniVypocet</f>
        <v>0</v>
      </c>
      <c r="H23" s="200"/>
      <c r="I23" s="200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197">
        <f>I23*E23/100</f>
        <v>0</v>
      </c>
      <c r="H24" s="198"/>
      <c r="I24" s="198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99">
        <f>ZakladDPHZaklVypocet</f>
        <v>0</v>
      </c>
      <c r="H25" s="200"/>
      <c r="I25" s="200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27">
        <f>I25*E25/100</f>
        <v>0</v>
      </c>
      <c r="H26" s="228"/>
      <c r="I26" s="228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229">
        <f>CenaCelkemBezDPH-(ZakladDPHSni+ZakladDPHZakl)</f>
        <v>0</v>
      </c>
      <c r="H27" s="229"/>
      <c r="I27" s="229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7" t="s">
        <v>23</v>
      </c>
      <c r="C28" s="118"/>
      <c r="D28" s="118"/>
      <c r="E28" s="119"/>
      <c r="F28" s="120"/>
      <c r="G28" s="207">
        <f>A27</f>
        <v>0</v>
      </c>
      <c r="H28" s="207"/>
      <c r="I28" s="207"/>
      <c r="J28" s="121" t="str">
        <f t="shared" si="0"/>
        <v>CZK</v>
      </c>
    </row>
    <row r="29" spans="1:10" ht="27.75" hidden="1" customHeight="1" thickBot="1" x14ac:dyDescent="0.25">
      <c r="A29" s="2"/>
      <c r="B29" s="117" t="s">
        <v>35</v>
      </c>
      <c r="C29" s="122"/>
      <c r="D29" s="122"/>
      <c r="E29" s="122"/>
      <c r="F29" s="123"/>
      <c r="G29" s="206">
        <f>ZakladDPHSni+DPHSni+ZakladDPHZakl+DPHZakl+Zaokrouhleni</f>
        <v>0</v>
      </c>
      <c r="H29" s="206"/>
      <c r="I29" s="206"/>
      <c r="J29" s="124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4"/>
      <c r="D34" s="208"/>
      <c r="E34" s="209"/>
      <c r="G34" s="210"/>
      <c r="H34" s="211"/>
      <c r="I34" s="211"/>
      <c r="J34" s="25"/>
    </row>
    <row r="35" spans="1:52" ht="12.75" customHeight="1" x14ac:dyDescent="0.2">
      <c r="A35" s="2"/>
      <c r="B35" s="2"/>
      <c r="D35" s="196" t="s">
        <v>2</v>
      </c>
      <c r="E35" s="196"/>
      <c r="H35" s="10" t="s">
        <v>3</v>
      </c>
      <c r="J35" s="9"/>
    </row>
    <row r="36" spans="1:52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52" ht="25.5" hidden="1" customHeight="1" x14ac:dyDescent="0.2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8" t="s">
        <v>1</v>
      </c>
      <c r="J38" s="99" t="s">
        <v>0</v>
      </c>
    </row>
    <row r="39" spans="1:52" ht="25.5" hidden="1" customHeight="1" x14ac:dyDescent="0.2">
      <c r="A39" s="89">
        <v>1</v>
      </c>
      <c r="B39" s="100" t="s">
        <v>50</v>
      </c>
      <c r="C39" s="192"/>
      <c r="D39" s="192"/>
      <c r="E39" s="192"/>
      <c r="F39" s="101">
        <f>'IO 440 IO 440 Pol'!AE114</f>
        <v>0</v>
      </c>
      <c r="G39" s="102">
        <f>'IO 440 IO 440 Pol'!AF114</f>
        <v>0</v>
      </c>
      <c r="H39" s="103"/>
      <c r="I39" s="104">
        <f>F39+G39+H39</f>
        <v>0</v>
      </c>
      <c r="J39" s="105" t="str">
        <f>IF(_xlfn.SINGLE(CenaCelkemVypocet)=0,"",I39/_xlfn.SINGLE(CenaCelkemVypocet)*100)</f>
        <v/>
      </c>
    </row>
    <row r="40" spans="1:52" ht="25.5" hidden="1" customHeight="1" x14ac:dyDescent="0.2">
      <c r="A40" s="89">
        <v>2</v>
      </c>
      <c r="B40" s="106"/>
      <c r="C40" s="193" t="s">
        <v>51</v>
      </c>
      <c r="D40" s="193"/>
      <c r="E40" s="193"/>
      <c r="F40" s="107"/>
      <c r="G40" s="108"/>
      <c r="H40" s="108"/>
      <c r="I40" s="109">
        <f>F40+G40+H40</f>
        <v>0</v>
      </c>
      <c r="J40" s="110" t="str">
        <f>IF(_xlfn.SINGLE(CenaCelkemVypocet)=0,"",I40/_xlfn.SINGLE(CenaCelkemVypocet)*100)</f>
        <v/>
      </c>
    </row>
    <row r="41" spans="1:52" ht="25.5" hidden="1" customHeight="1" x14ac:dyDescent="0.2">
      <c r="A41" s="89">
        <v>2</v>
      </c>
      <c r="B41" s="106" t="s">
        <v>43</v>
      </c>
      <c r="C41" s="193" t="s">
        <v>45</v>
      </c>
      <c r="D41" s="193"/>
      <c r="E41" s="193"/>
      <c r="F41" s="107">
        <f>'IO 440 IO 440 Pol'!AE114</f>
        <v>0</v>
      </c>
      <c r="G41" s="108">
        <f>'IO 440 IO 440 Pol'!AF114</f>
        <v>0</v>
      </c>
      <c r="H41" s="108"/>
      <c r="I41" s="109">
        <f>F41+G41+H41</f>
        <v>0</v>
      </c>
      <c r="J41" s="110" t="str">
        <f>IF(_xlfn.SINGLE(CenaCelkemVypocet)=0,"",I41/_xlfn.SINGLE(CenaCelkemVypocet)*100)</f>
        <v/>
      </c>
    </row>
    <row r="42" spans="1:52" ht="25.5" hidden="1" customHeight="1" x14ac:dyDescent="0.2">
      <c r="A42" s="89">
        <v>3</v>
      </c>
      <c r="B42" s="111" t="s">
        <v>43</v>
      </c>
      <c r="C42" s="192" t="s">
        <v>44</v>
      </c>
      <c r="D42" s="192"/>
      <c r="E42" s="192"/>
      <c r="F42" s="112">
        <f>'IO 440 IO 440 Pol'!AE114</f>
        <v>0</v>
      </c>
      <c r="G42" s="103">
        <f>'IO 440 IO 440 Pol'!AF114</f>
        <v>0</v>
      </c>
      <c r="H42" s="103"/>
      <c r="I42" s="104">
        <f>F42+G42+H42</f>
        <v>0</v>
      </c>
      <c r="J42" s="105" t="str">
        <f>IF(_xlfn.SINGLE(CenaCelkemVypocet)=0,"",I42/_xlfn.SINGLE(CenaCelkemVypocet)*100)</f>
        <v/>
      </c>
    </row>
    <row r="43" spans="1:52" ht="25.5" hidden="1" customHeight="1" x14ac:dyDescent="0.2">
      <c r="A43" s="89"/>
      <c r="B43" s="194" t="s">
        <v>52</v>
      </c>
      <c r="C43" s="195"/>
      <c r="D43" s="195"/>
      <c r="E43" s="195"/>
      <c r="F43" s="113">
        <f>SUMIF(A39:A42,"=1",F39:F42)</f>
        <v>0</v>
      </c>
      <c r="G43" s="114">
        <f>SUMIF(A39:A42,"=1",G39:G42)</f>
        <v>0</v>
      </c>
      <c r="H43" s="114">
        <f>SUMIF(A39:A42,"=1",H39:H42)</f>
        <v>0</v>
      </c>
      <c r="I43" s="115">
        <f>SUMIF(A39:A42,"=1",I39:I42)</f>
        <v>0</v>
      </c>
      <c r="J43" s="116">
        <f>SUMIF(A39:A42,"=1",J39:J42)</f>
        <v>0</v>
      </c>
    </row>
    <row r="45" spans="1:52" x14ac:dyDescent="0.2">
      <c r="A45" t="s">
        <v>54</v>
      </c>
      <c r="B45" t="s">
        <v>55</v>
      </c>
    </row>
    <row r="46" spans="1:52" x14ac:dyDescent="0.2">
      <c r="B46" s="191" t="s">
        <v>56</v>
      </c>
      <c r="C46" s="191"/>
      <c r="D46" s="191"/>
      <c r="E46" s="191"/>
      <c r="F46" s="191"/>
      <c r="G46" s="191"/>
      <c r="H46" s="191"/>
      <c r="I46" s="191"/>
      <c r="J46" s="191"/>
      <c r="AZ46" s="125" t="str">
        <f>B46</f>
        <v>Poznámka:</v>
      </c>
    </row>
    <row r="47" spans="1:52" x14ac:dyDescent="0.2">
      <c r="B47" s="191" t="s">
        <v>57</v>
      </c>
      <c r="C47" s="191"/>
      <c r="D47" s="191"/>
      <c r="E47" s="191"/>
      <c r="F47" s="191"/>
      <c r="G47" s="191"/>
      <c r="H47" s="191"/>
      <c r="I47" s="191"/>
      <c r="J47" s="191"/>
      <c r="AZ47" s="125" t="str">
        <f>B47</f>
        <v>V délce potrubí je započítán prořez 10 %</v>
      </c>
    </row>
    <row r="50" spans="1:10" ht="15.75" x14ac:dyDescent="0.25">
      <c r="B50" s="126" t="s">
        <v>58</v>
      </c>
    </row>
    <row r="52" spans="1:10" ht="25.5" customHeight="1" x14ac:dyDescent="0.2">
      <c r="A52" s="128"/>
      <c r="B52" s="131" t="s">
        <v>17</v>
      </c>
      <c r="C52" s="131" t="s">
        <v>5</v>
      </c>
      <c r="D52" s="132"/>
      <c r="E52" s="132"/>
      <c r="F52" s="133" t="s">
        <v>59</v>
      </c>
      <c r="G52" s="133"/>
      <c r="H52" s="133"/>
      <c r="I52" s="133" t="s">
        <v>29</v>
      </c>
      <c r="J52" s="133" t="s">
        <v>0</v>
      </c>
    </row>
    <row r="53" spans="1:10" ht="36.75" customHeight="1" x14ac:dyDescent="0.2">
      <c r="A53" s="129"/>
      <c r="B53" s="134" t="s">
        <v>60</v>
      </c>
      <c r="C53" s="189" t="s">
        <v>61</v>
      </c>
      <c r="D53" s="190"/>
      <c r="E53" s="190"/>
      <c r="F53" s="140" t="s">
        <v>25</v>
      </c>
      <c r="G53" s="141"/>
      <c r="H53" s="141"/>
      <c r="I53" s="141">
        <f>'IO 440 IO 440 Pol'!G8</f>
        <v>0</v>
      </c>
      <c r="J53" s="138" t="str">
        <f>IF(I59=0,"",I53/I59*100)</f>
        <v/>
      </c>
    </row>
    <row r="54" spans="1:10" ht="36.75" customHeight="1" x14ac:dyDescent="0.2">
      <c r="A54" s="129"/>
      <c r="B54" s="134" t="s">
        <v>62</v>
      </c>
      <c r="C54" s="189" t="s">
        <v>63</v>
      </c>
      <c r="D54" s="190"/>
      <c r="E54" s="190"/>
      <c r="F54" s="140" t="s">
        <v>25</v>
      </c>
      <c r="G54" s="141"/>
      <c r="H54" s="141"/>
      <c r="I54" s="141">
        <f>'IO 440 IO 440 Pol'!G13</f>
        <v>0</v>
      </c>
      <c r="J54" s="138" t="str">
        <f>IF(I59=0,"",I54/I59*100)</f>
        <v/>
      </c>
    </row>
    <row r="55" spans="1:10" ht="36.75" customHeight="1" x14ac:dyDescent="0.2">
      <c r="A55" s="129"/>
      <c r="B55" s="134" t="s">
        <v>64</v>
      </c>
      <c r="C55" s="189" t="s">
        <v>65</v>
      </c>
      <c r="D55" s="190"/>
      <c r="E55" s="190"/>
      <c r="F55" s="140" t="s">
        <v>25</v>
      </c>
      <c r="G55" s="141"/>
      <c r="H55" s="141"/>
      <c r="I55" s="141">
        <f>'IO 440 IO 440 Pol'!G44</f>
        <v>0</v>
      </c>
      <c r="J55" s="138" t="str">
        <f>IF(I59=0,"",I55/I59*100)</f>
        <v/>
      </c>
    </row>
    <row r="56" spans="1:10" ht="36.75" customHeight="1" x14ac:dyDescent="0.2">
      <c r="A56" s="129"/>
      <c r="B56" s="134" t="s">
        <v>66</v>
      </c>
      <c r="C56" s="189" t="s">
        <v>67</v>
      </c>
      <c r="D56" s="190"/>
      <c r="E56" s="190"/>
      <c r="F56" s="140" t="s">
        <v>25</v>
      </c>
      <c r="G56" s="141"/>
      <c r="H56" s="141"/>
      <c r="I56" s="141">
        <f>'IO 440 IO 440 Pol'!G63</f>
        <v>0</v>
      </c>
      <c r="J56" s="138" t="str">
        <f>IF(I59=0,"",I56/I59*100)</f>
        <v/>
      </c>
    </row>
    <row r="57" spans="1:10" ht="36.75" customHeight="1" x14ac:dyDescent="0.2">
      <c r="A57" s="129"/>
      <c r="B57" s="134" t="s">
        <v>68</v>
      </c>
      <c r="C57" s="189" t="s">
        <v>69</v>
      </c>
      <c r="D57" s="190"/>
      <c r="E57" s="190"/>
      <c r="F57" s="140" t="s">
        <v>25</v>
      </c>
      <c r="G57" s="141"/>
      <c r="H57" s="141"/>
      <c r="I57" s="141">
        <f>'IO 440 IO 440 Pol'!G95</f>
        <v>0</v>
      </c>
      <c r="J57" s="138" t="str">
        <f>IF(I59=0,"",I57/I59*100)</f>
        <v/>
      </c>
    </row>
    <row r="58" spans="1:10" ht="36.75" customHeight="1" x14ac:dyDescent="0.2">
      <c r="A58" s="129"/>
      <c r="B58" s="134" t="s">
        <v>70</v>
      </c>
      <c r="C58" s="189" t="s">
        <v>63</v>
      </c>
      <c r="D58" s="190"/>
      <c r="E58" s="190"/>
      <c r="F58" s="140" t="s">
        <v>25</v>
      </c>
      <c r="G58" s="141"/>
      <c r="H58" s="141"/>
      <c r="I58" s="141">
        <f>'IO 440 IO 440 Pol'!G102</f>
        <v>0</v>
      </c>
      <c r="J58" s="138" t="str">
        <f>IF(I59=0,"",I58/I59*100)</f>
        <v/>
      </c>
    </row>
    <row r="59" spans="1:10" ht="25.5" customHeight="1" x14ac:dyDescent="0.2">
      <c r="A59" s="130"/>
      <c r="B59" s="135" t="s">
        <v>1</v>
      </c>
      <c r="C59" s="136"/>
      <c r="D59" s="137"/>
      <c r="E59" s="137"/>
      <c r="F59" s="142"/>
      <c r="G59" s="143"/>
      <c r="H59" s="143"/>
      <c r="I59" s="143">
        <f>SUM(I53:I58)</f>
        <v>0</v>
      </c>
      <c r="J59" s="139">
        <f>SUM(J53:J58)</f>
        <v>0</v>
      </c>
    </row>
    <row r="60" spans="1:10" x14ac:dyDescent="0.2">
      <c r="F60" s="87"/>
      <c r="G60" s="87"/>
      <c r="H60" s="87"/>
      <c r="I60" s="87"/>
      <c r="J60" s="88"/>
    </row>
    <row r="61" spans="1:10" x14ac:dyDescent="0.2">
      <c r="F61" s="87"/>
      <c r="G61" s="87"/>
      <c r="H61" s="87"/>
      <c r="I61" s="87"/>
      <c r="J61" s="88"/>
    </row>
    <row r="62" spans="1:10" x14ac:dyDescent="0.2">
      <c r="F62" s="87"/>
      <c r="G62" s="87"/>
      <c r="H62" s="87"/>
      <c r="I62" s="87"/>
      <c r="J62" s="88"/>
    </row>
  </sheetData>
  <sheetProtection algorithmName="SHA-512" hashValue="F+VDcn2baoviY/AAG6fFA6rlKYP2SRWZke35gNtHvQgOauMVJUTpBucjEBhUnshKOuBKpILcJpIOwuADEvJwWQ==" saltValue="mEqG7nymB50A6TmZRVNEw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6:E56"/>
    <mergeCell ref="C57:E57"/>
    <mergeCell ref="C58:E58"/>
    <mergeCell ref="B46:J46"/>
    <mergeCell ref="B47:J47"/>
    <mergeCell ref="C53:E53"/>
    <mergeCell ref="C54:E54"/>
    <mergeCell ref="C55:E5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Header>&amp;RPokud je uveden referenční výrobek, může být nahrazen rovnocenným řešením dle ust. § 89 odst. 6 zákona č. 134/2016 Sb.</oddHeader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1" t="s">
        <v>6</v>
      </c>
      <c r="B1" s="241"/>
      <c r="C1" s="242"/>
      <c r="D1" s="241"/>
      <c r="E1" s="241"/>
      <c r="F1" s="241"/>
      <c r="G1" s="241"/>
    </row>
    <row r="2" spans="1:7" ht="24.95" customHeight="1" x14ac:dyDescent="0.2">
      <c r="A2" s="50" t="s">
        <v>7</v>
      </c>
      <c r="B2" s="49"/>
      <c r="C2" s="243"/>
      <c r="D2" s="243"/>
      <c r="E2" s="243"/>
      <c r="F2" s="243"/>
      <c r="G2" s="244"/>
    </row>
    <row r="3" spans="1:7" ht="24.95" customHeight="1" x14ac:dyDescent="0.2">
      <c r="A3" s="50" t="s">
        <v>8</v>
      </c>
      <c r="B3" s="49"/>
      <c r="C3" s="243"/>
      <c r="D3" s="243"/>
      <c r="E3" s="243"/>
      <c r="F3" s="243"/>
      <c r="G3" s="244"/>
    </row>
    <row r="4" spans="1:7" ht="24.95" customHeight="1" x14ac:dyDescent="0.2">
      <c r="A4" s="50" t="s">
        <v>9</v>
      </c>
      <c r="B4" s="49"/>
      <c r="C4" s="243"/>
      <c r="D4" s="243"/>
      <c r="E4" s="243"/>
      <c r="F4" s="243"/>
      <c r="G4" s="244"/>
    </row>
    <row r="5" spans="1:7" x14ac:dyDescent="0.2">
      <c r="B5" s="4"/>
      <c r="C5" s="5"/>
      <c r="D5" s="6"/>
    </row>
  </sheetData>
  <sheetProtection algorithmName="SHA-512" hashValue="EwY2DktcZ1M8jiBxkERzzeWGglhTEnJ1KvxiMnzrx6RnT8nec8u+YEqEKT9/SN8pLxRFLjvsxlijBe50eOp7RA==" saltValue="4g2JMD6YuWmfBVCgf2JRa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9DF53F-CED6-4C23-8B41-D364593E3B0E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7" customWidth="1"/>
    <col min="3" max="3" width="63.28515625" style="12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5" t="s">
        <v>73</v>
      </c>
      <c r="B1" s="255"/>
      <c r="C1" s="255"/>
      <c r="D1" s="255"/>
      <c r="E1" s="255"/>
      <c r="F1" s="255"/>
      <c r="G1" s="255"/>
      <c r="AG1" t="s">
        <v>74</v>
      </c>
    </row>
    <row r="2" spans="1:60" ht="24.95" customHeight="1" x14ac:dyDescent="0.2">
      <c r="A2" s="145" t="s">
        <v>7</v>
      </c>
      <c r="B2" s="49" t="s">
        <v>48</v>
      </c>
      <c r="C2" s="256" t="s">
        <v>49</v>
      </c>
      <c r="D2" s="257"/>
      <c r="E2" s="257"/>
      <c r="F2" s="257"/>
      <c r="G2" s="258"/>
      <c r="AG2" t="s">
        <v>75</v>
      </c>
    </row>
    <row r="3" spans="1:60" ht="24.95" customHeight="1" x14ac:dyDescent="0.2">
      <c r="A3" s="145" t="s">
        <v>8</v>
      </c>
      <c r="B3" s="49" t="s">
        <v>43</v>
      </c>
      <c r="C3" s="256" t="s">
        <v>45</v>
      </c>
      <c r="D3" s="257"/>
      <c r="E3" s="257"/>
      <c r="F3" s="257"/>
      <c r="G3" s="258"/>
      <c r="AC3" s="127" t="s">
        <v>75</v>
      </c>
      <c r="AG3" t="s">
        <v>76</v>
      </c>
    </row>
    <row r="4" spans="1:60" ht="24.95" customHeight="1" x14ac:dyDescent="0.2">
      <c r="A4" s="146" t="s">
        <v>9</v>
      </c>
      <c r="B4" s="147" t="s">
        <v>43</v>
      </c>
      <c r="C4" s="259" t="s">
        <v>44</v>
      </c>
      <c r="D4" s="260"/>
      <c r="E4" s="260"/>
      <c r="F4" s="260"/>
      <c r="G4" s="261"/>
      <c r="AG4" t="s">
        <v>77</v>
      </c>
    </row>
    <row r="5" spans="1:60" x14ac:dyDescent="0.2">
      <c r="D5" s="10"/>
    </row>
    <row r="6" spans="1:60" ht="38.25" x14ac:dyDescent="0.2">
      <c r="A6" s="149" t="s">
        <v>78</v>
      </c>
      <c r="B6" s="151" t="s">
        <v>79</v>
      </c>
      <c r="C6" s="151" t="s">
        <v>80</v>
      </c>
      <c r="D6" s="150" t="s">
        <v>81</v>
      </c>
      <c r="E6" s="149" t="s">
        <v>82</v>
      </c>
      <c r="F6" s="148" t="s">
        <v>83</v>
      </c>
      <c r="G6" s="149" t="s">
        <v>29</v>
      </c>
      <c r="H6" s="152" t="s">
        <v>30</v>
      </c>
      <c r="I6" s="152" t="s">
        <v>84</v>
      </c>
      <c r="J6" s="152" t="s">
        <v>31</v>
      </c>
      <c r="K6" s="152" t="s">
        <v>85</v>
      </c>
      <c r="L6" s="152" t="s">
        <v>86</v>
      </c>
      <c r="M6" s="152" t="s">
        <v>87</v>
      </c>
      <c r="N6" s="152" t="s">
        <v>88</v>
      </c>
      <c r="O6" s="152" t="s">
        <v>89</v>
      </c>
      <c r="P6" s="152" t="s">
        <v>90</v>
      </c>
      <c r="Q6" s="152" t="s">
        <v>91</v>
      </c>
      <c r="R6" s="152" t="s">
        <v>92</v>
      </c>
      <c r="S6" s="152" t="s">
        <v>93</v>
      </c>
      <c r="T6" s="152" t="s">
        <v>94</v>
      </c>
      <c r="U6" s="152" t="s">
        <v>95</v>
      </c>
      <c r="V6" s="152" t="s">
        <v>96</v>
      </c>
      <c r="W6" s="152" t="s">
        <v>97</v>
      </c>
      <c r="X6" s="152" t="s">
        <v>98</v>
      </c>
    </row>
    <row r="7" spans="1:60" hidden="1" x14ac:dyDescent="0.2">
      <c r="A7" s="3"/>
      <c r="B7" s="4"/>
      <c r="C7" s="4"/>
      <c r="D7" s="6"/>
      <c r="E7" s="154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  <c r="X7" s="155"/>
    </row>
    <row r="8" spans="1:60" x14ac:dyDescent="0.2">
      <c r="A8" s="166" t="s">
        <v>99</v>
      </c>
      <c r="B8" s="167" t="s">
        <v>60</v>
      </c>
      <c r="C8" s="182" t="s">
        <v>61</v>
      </c>
      <c r="D8" s="168"/>
      <c r="E8" s="169"/>
      <c r="F8" s="170"/>
      <c r="G8" s="170">
        <f>SUMIF(AG9:AG12,"&lt;&gt;NOR",G9:G12)</f>
        <v>0</v>
      </c>
      <c r="H8" s="170"/>
      <c r="I8" s="170">
        <f>SUM(I9:I12)</f>
        <v>0</v>
      </c>
      <c r="J8" s="170"/>
      <c r="K8" s="170">
        <f>SUM(K9:K12)</f>
        <v>0</v>
      </c>
      <c r="L8" s="170"/>
      <c r="M8" s="170">
        <f>SUM(M9:M12)</f>
        <v>0</v>
      </c>
      <c r="N8" s="170"/>
      <c r="O8" s="170">
        <f>SUM(O9:O12)</f>
        <v>0.01</v>
      </c>
      <c r="P8" s="170"/>
      <c r="Q8" s="170">
        <f>SUM(Q9:Q12)</f>
        <v>0</v>
      </c>
      <c r="R8" s="170"/>
      <c r="S8" s="170"/>
      <c r="T8" s="171"/>
      <c r="U8" s="165"/>
      <c r="V8" s="165">
        <f>SUM(V9:V12)</f>
        <v>2.4300000000000002</v>
      </c>
      <c r="W8" s="165"/>
      <c r="X8" s="165"/>
      <c r="AG8" t="s">
        <v>100</v>
      </c>
    </row>
    <row r="9" spans="1:60" ht="22.5" outlineLevel="1" x14ac:dyDescent="0.2">
      <c r="A9" s="172">
        <v>1</v>
      </c>
      <c r="B9" s="173" t="s">
        <v>101</v>
      </c>
      <c r="C9" s="183" t="s">
        <v>102</v>
      </c>
      <c r="D9" s="174" t="s">
        <v>103</v>
      </c>
      <c r="E9" s="175">
        <v>2</v>
      </c>
      <c r="F9" s="176"/>
      <c r="G9" s="177">
        <f>ROUND(E9*F9,2)</f>
        <v>0</v>
      </c>
      <c r="H9" s="176"/>
      <c r="I9" s="177">
        <f>ROUND(E9*H9,2)</f>
        <v>0</v>
      </c>
      <c r="J9" s="176"/>
      <c r="K9" s="177">
        <f>ROUND(E9*J9,2)</f>
        <v>0</v>
      </c>
      <c r="L9" s="177">
        <v>21</v>
      </c>
      <c r="M9" s="177">
        <f>G9*(1+L9/100)</f>
        <v>0</v>
      </c>
      <c r="N9" s="177">
        <v>4.6100000000000004E-3</v>
      </c>
      <c r="O9" s="177">
        <f>ROUND(E9*N9,2)</f>
        <v>0.01</v>
      </c>
      <c r="P9" s="177">
        <v>0</v>
      </c>
      <c r="Q9" s="177">
        <f>ROUND(E9*P9,2)</f>
        <v>0</v>
      </c>
      <c r="R9" s="177" t="s">
        <v>104</v>
      </c>
      <c r="S9" s="177" t="s">
        <v>105</v>
      </c>
      <c r="T9" s="178" t="s">
        <v>105</v>
      </c>
      <c r="U9" s="163">
        <v>1.2170000000000001</v>
      </c>
      <c r="V9" s="163">
        <f>ROUND(E9*U9,2)</f>
        <v>2.4300000000000002</v>
      </c>
      <c r="W9" s="163"/>
      <c r="X9" s="163" t="s">
        <v>106</v>
      </c>
      <c r="Y9" s="153"/>
      <c r="Z9" s="153"/>
      <c r="AA9" s="153"/>
      <c r="AB9" s="153"/>
      <c r="AC9" s="153"/>
      <c r="AD9" s="153"/>
      <c r="AE9" s="153"/>
      <c r="AF9" s="153"/>
      <c r="AG9" s="153" t="s">
        <v>107</v>
      </c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60"/>
      <c r="B10" s="161"/>
      <c r="C10" s="247"/>
      <c r="D10" s="248"/>
      <c r="E10" s="248"/>
      <c r="F10" s="248"/>
      <c r="G10" s="248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63"/>
      <c r="Y10" s="153"/>
      <c r="Z10" s="153"/>
      <c r="AA10" s="153"/>
      <c r="AB10" s="153"/>
      <c r="AC10" s="153"/>
      <c r="AD10" s="153"/>
      <c r="AE10" s="153"/>
      <c r="AF10" s="153"/>
      <c r="AG10" s="153" t="s">
        <v>108</v>
      </c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60">
        <v>2</v>
      </c>
      <c r="B11" s="161" t="s">
        <v>109</v>
      </c>
      <c r="C11" s="184" t="s">
        <v>110</v>
      </c>
      <c r="D11" s="162" t="s">
        <v>0</v>
      </c>
      <c r="E11" s="179"/>
      <c r="F11" s="164"/>
      <c r="G11" s="163">
        <f>ROUND(E11*F11,2)</f>
        <v>0</v>
      </c>
      <c r="H11" s="164"/>
      <c r="I11" s="163">
        <f>ROUND(E11*H11,2)</f>
        <v>0</v>
      </c>
      <c r="J11" s="164"/>
      <c r="K11" s="163">
        <f>ROUND(E11*J11,2)</f>
        <v>0</v>
      </c>
      <c r="L11" s="163">
        <v>21</v>
      </c>
      <c r="M11" s="163">
        <f>G11*(1+L11/100)</f>
        <v>0</v>
      </c>
      <c r="N11" s="163">
        <v>0</v>
      </c>
      <c r="O11" s="163">
        <f>ROUND(E11*N11,2)</f>
        <v>0</v>
      </c>
      <c r="P11" s="163">
        <v>0</v>
      </c>
      <c r="Q11" s="163">
        <f>ROUND(E11*P11,2)</f>
        <v>0</v>
      </c>
      <c r="R11" s="163" t="s">
        <v>104</v>
      </c>
      <c r="S11" s="163" t="s">
        <v>105</v>
      </c>
      <c r="T11" s="163" t="s">
        <v>105</v>
      </c>
      <c r="U11" s="163">
        <v>0</v>
      </c>
      <c r="V11" s="163">
        <f>ROUND(E11*U11,2)</f>
        <v>0</v>
      </c>
      <c r="W11" s="163"/>
      <c r="X11" s="163" t="s">
        <v>111</v>
      </c>
      <c r="Y11" s="153"/>
      <c r="Z11" s="153"/>
      <c r="AA11" s="153"/>
      <c r="AB11" s="153"/>
      <c r="AC11" s="153"/>
      <c r="AD11" s="153"/>
      <c r="AE11" s="153"/>
      <c r="AF11" s="153"/>
      <c r="AG11" s="153" t="s">
        <v>112</v>
      </c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60"/>
      <c r="B12" s="161"/>
      <c r="C12" s="245"/>
      <c r="D12" s="246"/>
      <c r="E12" s="246"/>
      <c r="F12" s="246"/>
      <c r="G12" s="246"/>
      <c r="H12" s="163"/>
      <c r="I12" s="163"/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53"/>
      <c r="Z12" s="153"/>
      <c r="AA12" s="153"/>
      <c r="AB12" s="153"/>
      <c r="AC12" s="153"/>
      <c r="AD12" s="153"/>
      <c r="AE12" s="153"/>
      <c r="AF12" s="153"/>
      <c r="AG12" s="153" t="s">
        <v>108</v>
      </c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x14ac:dyDescent="0.2">
      <c r="A13" s="166" t="s">
        <v>99</v>
      </c>
      <c r="B13" s="167" t="s">
        <v>62</v>
      </c>
      <c r="C13" s="182" t="s">
        <v>63</v>
      </c>
      <c r="D13" s="168"/>
      <c r="E13" s="169"/>
      <c r="F13" s="170"/>
      <c r="G13" s="170">
        <f>SUMIF(AG14:AG43,"&lt;&gt;NOR",G14:G43)</f>
        <v>0</v>
      </c>
      <c r="H13" s="170"/>
      <c r="I13" s="170">
        <f>SUM(I14:I43)</f>
        <v>0</v>
      </c>
      <c r="J13" s="170"/>
      <c r="K13" s="170">
        <f>SUM(K14:K43)</f>
        <v>0</v>
      </c>
      <c r="L13" s="170"/>
      <c r="M13" s="170">
        <f>SUM(M14:M43)</f>
        <v>0</v>
      </c>
      <c r="N13" s="170"/>
      <c r="O13" s="170">
        <f>SUM(O14:O43)</f>
        <v>5.0999999999999996</v>
      </c>
      <c r="P13" s="170"/>
      <c r="Q13" s="170">
        <f>SUM(Q14:Q43)</f>
        <v>0</v>
      </c>
      <c r="R13" s="170"/>
      <c r="S13" s="170"/>
      <c r="T13" s="171"/>
      <c r="U13" s="165"/>
      <c r="V13" s="165">
        <f>SUM(V14:V43)</f>
        <v>345.03</v>
      </c>
      <c r="W13" s="165"/>
      <c r="X13" s="165"/>
      <c r="AG13" t="s">
        <v>100</v>
      </c>
    </row>
    <row r="14" spans="1:60" ht="22.5" outlineLevel="1" x14ac:dyDescent="0.2">
      <c r="A14" s="172">
        <v>3</v>
      </c>
      <c r="B14" s="173" t="s">
        <v>113</v>
      </c>
      <c r="C14" s="183" t="s">
        <v>114</v>
      </c>
      <c r="D14" s="174" t="s">
        <v>115</v>
      </c>
      <c r="E14" s="175">
        <v>10</v>
      </c>
      <c r="F14" s="176"/>
      <c r="G14" s="177">
        <f>ROUND(E14*F14,2)</f>
        <v>0</v>
      </c>
      <c r="H14" s="176"/>
      <c r="I14" s="177">
        <f>ROUND(E14*H14,2)</f>
        <v>0</v>
      </c>
      <c r="J14" s="176"/>
      <c r="K14" s="177">
        <f>ROUND(E14*J14,2)</f>
        <v>0</v>
      </c>
      <c r="L14" s="177">
        <v>21</v>
      </c>
      <c r="M14" s="177">
        <f>G14*(1+L14/100)</f>
        <v>0</v>
      </c>
      <c r="N14" s="177">
        <v>5.4599999999999996E-3</v>
      </c>
      <c r="O14" s="177">
        <f>ROUND(E14*N14,2)</f>
        <v>0.05</v>
      </c>
      <c r="P14" s="177">
        <v>0</v>
      </c>
      <c r="Q14" s="177">
        <f>ROUND(E14*P14,2)</f>
        <v>0</v>
      </c>
      <c r="R14" s="177" t="s">
        <v>104</v>
      </c>
      <c r="S14" s="177" t="s">
        <v>105</v>
      </c>
      <c r="T14" s="178" t="s">
        <v>105</v>
      </c>
      <c r="U14" s="163">
        <v>0.373</v>
      </c>
      <c r="V14" s="163">
        <f>ROUND(E14*U14,2)</f>
        <v>3.73</v>
      </c>
      <c r="W14" s="163"/>
      <c r="X14" s="163" t="s">
        <v>106</v>
      </c>
      <c r="Y14" s="153"/>
      <c r="Z14" s="153"/>
      <c r="AA14" s="153"/>
      <c r="AB14" s="153"/>
      <c r="AC14" s="153"/>
      <c r="AD14" s="153"/>
      <c r="AE14" s="153"/>
      <c r="AF14" s="153"/>
      <c r="AG14" s="153" t="s">
        <v>107</v>
      </c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60"/>
      <c r="B15" s="161"/>
      <c r="C15" s="247"/>
      <c r="D15" s="248"/>
      <c r="E15" s="248"/>
      <c r="F15" s="248"/>
      <c r="G15" s="248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  <c r="V15" s="163"/>
      <c r="W15" s="163"/>
      <c r="X15" s="163"/>
      <c r="Y15" s="153"/>
      <c r="Z15" s="153"/>
      <c r="AA15" s="153"/>
      <c r="AB15" s="153"/>
      <c r="AC15" s="153"/>
      <c r="AD15" s="153"/>
      <c r="AE15" s="153"/>
      <c r="AF15" s="153"/>
      <c r="AG15" s="153" t="s">
        <v>108</v>
      </c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ht="22.5" outlineLevel="1" x14ac:dyDescent="0.2">
      <c r="A16" s="172">
        <v>4</v>
      </c>
      <c r="B16" s="173" t="s">
        <v>116</v>
      </c>
      <c r="C16" s="183" t="s">
        <v>117</v>
      </c>
      <c r="D16" s="174" t="s">
        <v>115</v>
      </c>
      <c r="E16" s="175">
        <v>380</v>
      </c>
      <c r="F16" s="176"/>
      <c r="G16" s="177">
        <f>ROUND(E16*F16,2)</f>
        <v>0</v>
      </c>
      <c r="H16" s="176"/>
      <c r="I16" s="177">
        <f>ROUND(E16*H16,2)</f>
        <v>0</v>
      </c>
      <c r="J16" s="176"/>
      <c r="K16" s="177">
        <f>ROUND(E16*J16,2)</f>
        <v>0</v>
      </c>
      <c r="L16" s="177">
        <v>21</v>
      </c>
      <c r="M16" s="177">
        <f>G16*(1+L16/100)</f>
        <v>0</v>
      </c>
      <c r="N16" s="177">
        <v>1.2760000000000001E-2</v>
      </c>
      <c r="O16" s="177">
        <f>ROUND(E16*N16,2)</f>
        <v>4.8499999999999996</v>
      </c>
      <c r="P16" s="177">
        <v>0</v>
      </c>
      <c r="Q16" s="177">
        <f>ROUND(E16*P16,2)</f>
        <v>0</v>
      </c>
      <c r="R16" s="177" t="s">
        <v>104</v>
      </c>
      <c r="S16" s="177" t="s">
        <v>105</v>
      </c>
      <c r="T16" s="178" t="s">
        <v>105</v>
      </c>
      <c r="U16" s="163">
        <v>0.71799999999999997</v>
      </c>
      <c r="V16" s="163">
        <f>ROUND(E16*U16,2)</f>
        <v>272.83999999999997</v>
      </c>
      <c r="W16" s="163"/>
      <c r="X16" s="163" t="s">
        <v>106</v>
      </c>
      <c r="Y16" s="153"/>
      <c r="Z16" s="153"/>
      <c r="AA16" s="153"/>
      <c r="AB16" s="153"/>
      <c r="AC16" s="153"/>
      <c r="AD16" s="153"/>
      <c r="AE16" s="153"/>
      <c r="AF16" s="153"/>
      <c r="AG16" s="153" t="s">
        <v>107</v>
      </c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60"/>
      <c r="B17" s="161"/>
      <c r="C17" s="247"/>
      <c r="D17" s="248"/>
      <c r="E17" s="248"/>
      <c r="F17" s="248"/>
      <c r="G17" s="248"/>
      <c r="H17" s="163"/>
      <c r="I17" s="163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63"/>
      <c r="W17" s="163"/>
      <c r="X17" s="163"/>
      <c r="Y17" s="153"/>
      <c r="Z17" s="153"/>
      <c r="AA17" s="153"/>
      <c r="AB17" s="153"/>
      <c r="AC17" s="153"/>
      <c r="AD17" s="153"/>
      <c r="AE17" s="153"/>
      <c r="AF17" s="153"/>
      <c r="AG17" s="153" t="s">
        <v>108</v>
      </c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ht="22.5" outlineLevel="1" x14ac:dyDescent="0.2">
      <c r="A18" s="172">
        <v>5</v>
      </c>
      <c r="B18" s="173" t="s">
        <v>118</v>
      </c>
      <c r="C18" s="183" t="s">
        <v>119</v>
      </c>
      <c r="D18" s="174" t="s">
        <v>103</v>
      </c>
      <c r="E18" s="175">
        <v>10</v>
      </c>
      <c r="F18" s="176"/>
      <c r="G18" s="177">
        <f>ROUND(E18*F18,2)</f>
        <v>0</v>
      </c>
      <c r="H18" s="176"/>
      <c r="I18" s="177">
        <f>ROUND(E18*H18,2)</f>
        <v>0</v>
      </c>
      <c r="J18" s="176"/>
      <c r="K18" s="177">
        <f>ROUND(E18*J18,2)</f>
        <v>0</v>
      </c>
      <c r="L18" s="177">
        <v>21</v>
      </c>
      <c r="M18" s="177">
        <f>G18*(1+L18/100)</f>
        <v>0</v>
      </c>
      <c r="N18" s="177">
        <v>0</v>
      </c>
      <c r="O18" s="177">
        <f>ROUND(E18*N18,2)</f>
        <v>0</v>
      </c>
      <c r="P18" s="177">
        <v>0</v>
      </c>
      <c r="Q18" s="177">
        <f>ROUND(E18*P18,2)</f>
        <v>0</v>
      </c>
      <c r="R18" s="177" t="s">
        <v>104</v>
      </c>
      <c r="S18" s="177" t="s">
        <v>105</v>
      </c>
      <c r="T18" s="178" t="s">
        <v>105</v>
      </c>
      <c r="U18" s="163">
        <v>0.34300000000000003</v>
      </c>
      <c r="V18" s="163">
        <f>ROUND(E18*U18,2)</f>
        <v>3.43</v>
      </c>
      <c r="W18" s="163"/>
      <c r="X18" s="163" t="s">
        <v>106</v>
      </c>
      <c r="Y18" s="153"/>
      <c r="Z18" s="153"/>
      <c r="AA18" s="153"/>
      <c r="AB18" s="153"/>
      <c r="AC18" s="153"/>
      <c r="AD18" s="153"/>
      <c r="AE18" s="153"/>
      <c r="AF18" s="153"/>
      <c r="AG18" s="153" t="s">
        <v>107</v>
      </c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60"/>
      <c r="B19" s="161"/>
      <c r="C19" s="247"/>
      <c r="D19" s="248"/>
      <c r="E19" s="248"/>
      <c r="F19" s="248"/>
      <c r="G19" s="248"/>
      <c r="H19" s="163"/>
      <c r="I19" s="163"/>
      <c r="J19" s="163"/>
      <c r="K19" s="163"/>
      <c r="L19" s="163"/>
      <c r="M19" s="163"/>
      <c r="N19" s="163"/>
      <c r="O19" s="163"/>
      <c r="P19" s="163"/>
      <c r="Q19" s="163"/>
      <c r="R19" s="163"/>
      <c r="S19" s="163"/>
      <c r="T19" s="163"/>
      <c r="U19" s="163"/>
      <c r="V19" s="163"/>
      <c r="W19" s="163"/>
      <c r="X19" s="163"/>
      <c r="Y19" s="153"/>
      <c r="Z19" s="153"/>
      <c r="AA19" s="153"/>
      <c r="AB19" s="153"/>
      <c r="AC19" s="153"/>
      <c r="AD19" s="153"/>
      <c r="AE19" s="153"/>
      <c r="AF19" s="153"/>
      <c r="AG19" s="153" t="s">
        <v>108</v>
      </c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ht="22.5" outlineLevel="1" x14ac:dyDescent="0.2">
      <c r="A20" s="172">
        <v>6</v>
      </c>
      <c r="B20" s="173" t="s">
        <v>120</v>
      </c>
      <c r="C20" s="183" t="s">
        <v>121</v>
      </c>
      <c r="D20" s="174" t="s">
        <v>103</v>
      </c>
      <c r="E20" s="175">
        <v>16</v>
      </c>
      <c r="F20" s="176"/>
      <c r="G20" s="177">
        <f>ROUND(E20*F20,2)</f>
        <v>0</v>
      </c>
      <c r="H20" s="176"/>
      <c r="I20" s="177">
        <f>ROUND(E20*H20,2)</f>
        <v>0</v>
      </c>
      <c r="J20" s="176"/>
      <c r="K20" s="177">
        <f>ROUND(E20*J20,2)</f>
        <v>0</v>
      </c>
      <c r="L20" s="177">
        <v>21</v>
      </c>
      <c r="M20" s="177">
        <f>G20*(1+L20/100)</f>
        <v>0</v>
      </c>
      <c r="N20" s="177">
        <v>1.0500000000000001E-2</v>
      </c>
      <c r="O20" s="177">
        <f>ROUND(E20*N20,2)</f>
        <v>0.17</v>
      </c>
      <c r="P20" s="177">
        <v>0</v>
      </c>
      <c r="Q20" s="177">
        <f>ROUND(E20*P20,2)</f>
        <v>0</v>
      </c>
      <c r="R20" s="177" t="s">
        <v>104</v>
      </c>
      <c r="S20" s="177" t="s">
        <v>105</v>
      </c>
      <c r="T20" s="178" t="s">
        <v>105</v>
      </c>
      <c r="U20" s="163">
        <v>2.3170000000000002</v>
      </c>
      <c r="V20" s="163">
        <f>ROUND(E20*U20,2)</f>
        <v>37.07</v>
      </c>
      <c r="W20" s="163"/>
      <c r="X20" s="163" t="s">
        <v>106</v>
      </c>
      <c r="Y20" s="153"/>
      <c r="Z20" s="153"/>
      <c r="AA20" s="153"/>
      <c r="AB20" s="153"/>
      <c r="AC20" s="153"/>
      <c r="AD20" s="153"/>
      <c r="AE20" s="153"/>
      <c r="AF20" s="153"/>
      <c r="AG20" s="153" t="s">
        <v>107</v>
      </c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60"/>
      <c r="B21" s="161"/>
      <c r="C21" s="247"/>
      <c r="D21" s="248"/>
      <c r="E21" s="248"/>
      <c r="F21" s="248"/>
      <c r="G21" s="248"/>
      <c r="H21" s="163"/>
      <c r="I21" s="163"/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 s="163"/>
      <c r="V21" s="163"/>
      <c r="W21" s="163"/>
      <c r="X21" s="163"/>
      <c r="Y21" s="153"/>
      <c r="Z21" s="153"/>
      <c r="AA21" s="153"/>
      <c r="AB21" s="153"/>
      <c r="AC21" s="153"/>
      <c r="AD21" s="153"/>
      <c r="AE21" s="153"/>
      <c r="AF21" s="153"/>
      <c r="AG21" s="153" t="s">
        <v>108</v>
      </c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ht="22.5" outlineLevel="1" x14ac:dyDescent="0.2">
      <c r="A22" s="172">
        <v>7</v>
      </c>
      <c r="B22" s="173" t="s">
        <v>122</v>
      </c>
      <c r="C22" s="183" t="s">
        <v>123</v>
      </c>
      <c r="D22" s="174" t="s">
        <v>103</v>
      </c>
      <c r="E22" s="175">
        <v>4</v>
      </c>
      <c r="F22" s="176"/>
      <c r="G22" s="177">
        <f>ROUND(E22*F22,2)</f>
        <v>0</v>
      </c>
      <c r="H22" s="176"/>
      <c r="I22" s="177">
        <f>ROUND(E22*H22,2)</f>
        <v>0</v>
      </c>
      <c r="J22" s="176"/>
      <c r="K22" s="177">
        <f>ROUND(E22*J22,2)</f>
        <v>0</v>
      </c>
      <c r="L22" s="177">
        <v>21</v>
      </c>
      <c r="M22" s="177">
        <f>G22*(1+L22/100)</f>
        <v>0</v>
      </c>
      <c r="N22" s="177">
        <v>1.14E-3</v>
      </c>
      <c r="O22" s="177">
        <f>ROUND(E22*N22,2)</f>
        <v>0</v>
      </c>
      <c r="P22" s="177">
        <v>0</v>
      </c>
      <c r="Q22" s="177">
        <f>ROUND(E22*P22,2)</f>
        <v>0</v>
      </c>
      <c r="R22" s="177" t="s">
        <v>104</v>
      </c>
      <c r="S22" s="177" t="s">
        <v>105</v>
      </c>
      <c r="T22" s="178" t="s">
        <v>105</v>
      </c>
      <c r="U22" s="163">
        <v>1.1020000000000001</v>
      </c>
      <c r="V22" s="163">
        <f>ROUND(E22*U22,2)</f>
        <v>4.41</v>
      </c>
      <c r="W22" s="163"/>
      <c r="X22" s="163" t="s">
        <v>106</v>
      </c>
      <c r="Y22" s="153"/>
      <c r="Z22" s="153"/>
      <c r="AA22" s="153"/>
      <c r="AB22" s="153"/>
      <c r="AC22" s="153"/>
      <c r="AD22" s="153"/>
      <c r="AE22" s="153"/>
      <c r="AF22" s="153"/>
      <c r="AG22" s="153" t="s">
        <v>107</v>
      </c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60"/>
      <c r="B23" s="161"/>
      <c r="C23" s="247"/>
      <c r="D23" s="248"/>
      <c r="E23" s="248"/>
      <c r="F23" s="248"/>
      <c r="G23" s="248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53"/>
      <c r="Z23" s="153"/>
      <c r="AA23" s="153"/>
      <c r="AB23" s="153"/>
      <c r="AC23" s="153"/>
      <c r="AD23" s="153"/>
      <c r="AE23" s="153"/>
      <c r="AF23" s="153"/>
      <c r="AG23" s="153" t="s">
        <v>108</v>
      </c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ht="22.5" outlineLevel="1" x14ac:dyDescent="0.2">
      <c r="A24" s="172">
        <v>8</v>
      </c>
      <c r="B24" s="173" t="s">
        <v>124</v>
      </c>
      <c r="C24" s="183" t="s">
        <v>125</v>
      </c>
      <c r="D24" s="174" t="s">
        <v>115</v>
      </c>
      <c r="E24" s="175">
        <v>10</v>
      </c>
      <c r="F24" s="176"/>
      <c r="G24" s="177">
        <f>ROUND(E24*F24,2)</f>
        <v>0</v>
      </c>
      <c r="H24" s="176"/>
      <c r="I24" s="177">
        <f>ROUND(E24*H24,2)</f>
        <v>0</v>
      </c>
      <c r="J24" s="176"/>
      <c r="K24" s="177">
        <f>ROUND(E24*J24,2)</f>
        <v>0</v>
      </c>
      <c r="L24" s="177">
        <v>21</v>
      </c>
      <c r="M24" s="177">
        <f>G24*(1+L24/100)</f>
        <v>0</v>
      </c>
      <c r="N24" s="177">
        <v>3.5E-4</v>
      </c>
      <c r="O24" s="177">
        <f>ROUND(E24*N24,2)</f>
        <v>0</v>
      </c>
      <c r="P24" s="177">
        <v>0</v>
      </c>
      <c r="Q24" s="177">
        <f>ROUND(E24*P24,2)</f>
        <v>0</v>
      </c>
      <c r="R24" s="177" t="s">
        <v>104</v>
      </c>
      <c r="S24" s="177" t="s">
        <v>105</v>
      </c>
      <c r="T24" s="178" t="s">
        <v>105</v>
      </c>
      <c r="U24" s="163">
        <v>0.69599999999999995</v>
      </c>
      <c r="V24" s="163">
        <f>ROUND(E24*U24,2)</f>
        <v>6.96</v>
      </c>
      <c r="W24" s="163"/>
      <c r="X24" s="163" t="s">
        <v>106</v>
      </c>
      <c r="Y24" s="153"/>
      <c r="Z24" s="153"/>
      <c r="AA24" s="153"/>
      <c r="AB24" s="153"/>
      <c r="AC24" s="153"/>
      <c r="AD24" s="153"/>
      <c r="AE24" s="153"/>
      <c r="AF24" s="153"/>
      <c r="AG24" s="153" t="s">
        <v>107</v>
      </c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60"/>
      <c r="B25" s="161"/>
      <c r="C25" s="249" t="s">
        <v>126</v>
      </c>
      <c r="D25" s="250"/>
      <c r="E25" s="250"/>
      <c r="F25" s="250"/>
      <c r="G25" s="250"/>
      <c r="H25" s="163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53"/>
      <c r="Z25" s="153"/>
      <c r="AA25" s="153"/>
      <c r="AB25" s="153"/>
      <c r="AC25" s="153"/>
      <c r="AD25" s="153"/>
      <c r="AE25" s="153"/>
      <c r="AF25" s="153"/>
      <c r="AG25" s="153" t="s">
        <v>127</v>
      </c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80" t="str">
        <f>C25</f>
        <v>Položka jednoduchého vedení obsahuje: 1 svar a 1 spoj na 6 m potrubí, uložení potrubí, alarmovací systém a zkoušky potrubí.</v>
      </c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60"/>
      <c r="B26" s="161"/>
      <c r="C26" s="245"/>
      <c r="D26" s="246"/>
      <c r="E26" s="246"/>
      <c r="F26" s="246"/>
      <c r="G26" s="246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53"/>
      <c r="Z26" s="153"/>
      <c r="AA26" s="153"/>
      <c r="AB26" s="153"/>
      <c r="AC26" s="153"/>
      <c r="AD26" s="153"/>
      <c r="AE26" s="153"/>
      <c r="AF26" s="153"/>
      <c r="AG26" s="153" t="s">
        <v>108</v>
      </c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72">
        <v>9</v>
      </c>
      <c r="B27" s="173" t="s">
        <v>128</v>
      </c>
      <c r="C27" s="183" t="s">
        <v>129</v>
      </c>
      <c r="D27" s="174" t="s">
        <v>115</v>
      </c>
      <c r="E27" s="175">
        <v>10</v>
      </c>
      <c r="F27" s="176"/>
      <c r="G27" s="177">
        <f>ROUND(E27*F27,2)</f>
        <v>0</v>
      </c>
      <c r="H27" s="176"/>
      <c r="I27" s="177">
        <f>ROUND(E27*H27,2)</f>
        <v>0</v>
      </c>
      <c r="J27" s="176"/>
      <c r="K27" s="177">
        <f>ROUND(E27*J27,2)</f>
        <v>0</v>
      </c>
      <c r="L27" s="177">
        <v>21</v>
      </c>
      <c r="M27" s="177">
        <f>G27*(1+L27/100)</f>
        <v>0</v>
      </c>
      <c r="N27" s="177">
        <v>0</v>
      </c>
      <c r="O27" s="177">
        <f>ROUND(E27*N27,2)</f>
        <v>0</v>
      </c>
      <c r="P27" s="177">
        <v>0</v>
      </c>
      <c r="Q27" s="177">
        <f>ROUND(E27*P27,2)</f>
        <v>0</v>
      </c>
      <c r="R27" s="177" t="s">
        <v>104</v>
      </c>
      <c r="S27" s="177" t="s">
        <v>105</v>
      </c>
      <c r="T27" s="178" t="s">
        <v>105</v>
      </c>
      <c r="U27" s="163">
        <v>2.1000000000000001E-2</v>
      </c>
      <c r="V27" s="163">
        <f>ROUND(E27*U27,2)</f>
        <v>0.21</v>
      </c>
      <c r="W27" s="163"/>
      <c r="X27" s="163" t="s">
        <v>106</v>
      </c>
      <c r="Y27" s="153"/>
      <c r="Z27" s="153"/>
      <c r="AA27" s="153"/>
      <c r="AB27" s="153"/>
      <c r="AC27" s="153"/>
      <c r="AD27" s="153"/>
      <c r="AE27" s="153"/>
      <c r="AF27" s="153"/>
      <c r="AG27" s="153" t="s">
        <v>107</v>
      </c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60"/>
      <c r="B28" s="161"/>
      <c r="C28" s="247"/>
      <c r="D28" s="248"/>
      <c r="E28" s="248"/>
      <c r="F28" s="248"/>
      <c r="G28" s="248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53"/>
      <c r="Z28" s="153"/>
      <c r="AA28" s="153"/>
      <c r="AB28" s="153"/>
      <c r="AC28" s="153"/>
      <c r="AD28" s="153"/>
      <c r="AE28" s="153"/>
      <c r="AF28" s="153"/>
      <c r="AG28" s="153" t="s">
        <v>108</v>
      </c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72">
        <v>10</v>
      </c>
      <c r="B29" s="173" t="s">
        <v>130</v>
      </c>
      <c r="C29" s="183" t="s">
        <v>131</v>
      </c>
      <c r="D29" s="174" t="s">
        <v>115</v>
      </c>
      <c r="E29" s="175">
        <v>390</v>
      </c>
      <c r="F29" s="176"/>
      <c r="G29" s="177">
        <f>ROUND(E29*F29,2)</f>
        <v>0</v>
      </c>
      <c r="H29" s="176"/>
      <c r="I29" s="177">
        <f>ROUND(E29*H29,2)</f>
        <v>0</v>
      </c>
      <c r="J29" s="176"/>
      <c r="K29" s="177">
        <f>ROUND(E29*J29,2)</f>
        <v>0</v>
      </c>
      <c r="L29" s="177">
        <v>21</v>
      </c>
      <c r="M29" s="177">
        <f>G29*(1+L29/100)</f>
        <v>0</v>
      </c>
      <c r="N29" s="177">
        <v>0</v>
      </c>
      <c r="O29" s="177">
        <f>ROUND(E29*N29,2)</f>
        <v>0</v>
      </c>
      <c r="P29" s="177">
        <v>0</v>
      </c>
      <c r="Q29" s="177">
        <f>ROUND(E29*P29,2)</f>
        <v>0</v>
      </c>
      <c r="R29" s="177" t="s">
        <v>104</v>
      </c>
      <c r="S29" s="177" t="s">
        <v>105</v>
      </c>
      <c r="T29" s="178" t="s">
        <v>105</v>
      </c>
      <c r="U29" s="163">
        <v>4.2000000000000003E-2</v>
      </c>
      <c r="V29" s="163">
        <f>ROUND(E29*U29,2)</f>
        <v>16.38</v>
      </c>
      <c r="W29" s="163"/>
      <c r="X29" s="163" t="s">
        <v>106</v>
      </c>
      <c r="Y29" s="153"/>
      <c r="Z29" s="153"/>
      <c r="AA29" s="153"/>
      <c r="AB29" s="153"/>
      <c r="AC29" s="153"/>
      <c r="AD29" s="153"/>
      <c r="AE29" s="153"/>
      <c r="AF29" s="153"/>
      <c r="AG29" s="153" t="s">
        <v>107</v>
      </c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60"/>
      <c r="B30" s="161"/>
      <c r="C30" s="247"/>
      <c r="D30" s="248"/>
      <c r="E30" s="248"/>
      <c r="F30" s="248"/>
      <c r="G30" s="248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53"/>
      <c r="Z30" s="153"/>
      <c r="AA30" s="153"/>
      <c r="AB30" s="153"/>
      <c r="AC30" s="153"/>
      <c r="AD30" s="153"/>
      <c r="AE30" s="153"/>
      <c r="AF30" s="153"/>
      <c r="AG30" s="153" t="s">
        <v>108</v>
      </c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ht="22.5" outlineLevel="1" x14ac:dyDescent="0.2">
      <c r="A31" s="172">
        <v>11</v>
      </c>
      <c r="B31" s="173" t="s">
        <v>132</v>
      </c>
      <c r="C31" s="183" t="s">
        <v>133</v>
      </c>
      <c r="D31" s="174" t="s">
        <v>134</v>
      </c>
      <c r="E31" s="175">
        <v>14</v>
      </c>
      <c r="F31" s="176"/>
      <c r="G31" s="177">
        <f>ROUND(E31*F31,2)</f>
        <v>0</v>
      </c>
      <c r="H31" s="176"/>
      <c r="I31" s="177">
        <f>ROUND(E31*H31,2)</f>
        <v>0</v>
      </c>
      <c r="J31" s="176"/>
      <c r="K31" s="177">
        <f>ROUND(E31*J31,2)</f>
        <v>0</v>
      </c>
      <c r="L31" s="177">
        <v>21</v>
      </c>
      <c r="M31" s="177">
        <f>G31*(1+L31/100)</f>
        <v>0</v>
      </c>
      <c r="N31" s="177">
        <v>0</v>
      </c>
      <c r="O31" s="177">
        <f>ROUND(E31*N31,2)</f>
        <v>0</v>
      </c>
      <c r="P31" s="177">
        <v>0</v>
      </c>
      <c r="Q31" s="177">
        <f>ROUND(E31*P31,2)</f>
        <v>0</v>
      </c>
      <c r="R31" s="177"/>
      <c r="S31" s="177" t="s">
        <v>135</v>
      </c>
      <c r="T31" s="178" t="s">
        <v>136</v>
      </c>
      <c r="U31" s="163">
        <v>0</v>
      </c>
      <c r="V31" s="163">
        <f>ROUND(E31*U31,2)</f>
        <v>0</v>
      </c>
      <c r="W31" s="163"/>
      <c r="X31" s="163" t="s">
        <v>106</v>
      </c>
      <c r="Y31" s="153"/>
      <c r="Z31" s="153"/>
      <c r="AA31" s="153"/>
      <c r="AB31" s="153"/>
      <c r="AC31" s="153"/>
      <c r="AD31" s="153"/>
      <c r="AE31" s="153"/>
      <c r="AF31" s="153"/>
      <c r="AG31" s="153" t="s">
        <v>107</v>
      </c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ht="22.5" outlineLevel="1" x14ac:dyDescent="0.2">
      <c r="A32" s="160"/>
      <c r="B32" s="161"/>
      <c r="C32" s="251" t="s">
        <v>137</v>
      </c>
      <c r="D32" s="252"/>
      <c r="E32" s="252"/>
      <c r="F32" s="252"/>
      <c r="G32" s="252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53"/>
      <c r="Z32" s="153"/>
      <c r="AA32" s="153"/>
      <c r="AB32" s="153"/>
      <c r="AC32" s="153"/>
      <c r="AD32" s="153"/>
      <c r="AE32" s="153"/>
      <c r="AF32" s="153"/>
      <c r="AG32" s="153" t="s">
        <v>138</v>
      </c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80" t="str">
        <f>C32</f>
        <v>Kompenzátory K1, K2 axiální s přivařovacími koncovkami a vnitřní vodící trubkou z mat dle DIN 1.4571, vlnovec vícestěnný z mat dle DIN 1.4571, koncovky z uhlíkové oceli, +/-14=28mm, PN 25, ARN, 25.0080.028.1</v>
      </c>
      <c r="BB32" s="153"/>
      <c r="BC32" s="153"/>
      <c r="BD32" s="153"/>
      <c r="BE32" s="153"/>
      <c r="BF32" s="153"/>
      <c r="BG32" s="153"/>
      <c r="BH32" s="153"/>
    </row>
    <row r="33" spans="1:60" outlineLevel="1" x14ac:dyDescent="0.2">
      <c r="A33" s="160"/>
      <c r="B33" s="161"/>
      <c r="C33" s="245"/>
      <c r="D33" s="246"/>
      <c r="E33" s="246"/>
      <c r="F33" s="246"/>
      <c r="G33" s="246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53"/>
      <c r="Z33" s="153"/>
      <c r="AA33" s="153"/>
      <c r="AB33" s="153"/>
      <c r="AC33" s="153"/>
      <c r="AD33" s="153"/>
      <c r="AE33" s="153"/>
      <c r="AF33" s="153"/>
      <c r="AG33" s="153" t="s">
        <v>108</v>
      </c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ht="22.5" outlineLevel="1" x14ac:dyDescent="0.2">
      <c r="A34" s="172">
        <v>12</v>
      </c>
      <c r="B34" s="173" t="s">
        <v>139</v>
      </c>
      <c r="C34" s="183" t="s">
        <v>140</v>
      </c>
      <c r="D34" s="174" t="s">
        <v>134</v>
      </c>
      <c r="E34" s="175">
        <v>2</v>
      </c>
      <c r="F34" s="176"/>
      <c r="G34" s="177">
        <f>ROUND(E34*F34,2)</f>
        <v>0</v>
      </c>
      <c r="H34" s="176"/>
      <c r="I34" s="177">
        <f>ROUND(E34*H34,2)</f>
        <v>0</v>
      </c>
      <c r="J34" s="176"/>
      <c r="K34" s="177">
        <f>ROUND(E34*J34,2)</f>
        <v>0</v>
      </c>
      <c r="L34" s="177">
        <v>21</v>
      </c>
      <c r="M34" s="177">
        <f>G34*(1+L34/100)</f>
        <v>0</v>
      </c>
      <c r="N34" s="177">
        <v>0</v>
      </c>
      <c r="O34" s="177">
        <f>ROUND(E34*N34,2)</f>
        <v>0</v>
      </c>
      <c r="P34" s="177">
        <v>0</v>
      </c>
      <c r="Q34" s="177">
        <f>ROUND(E34*P34,2)</f>
        <v>0</v>
      </c>
      <c r="R34" s="177"/>
      <c r="S34" s="177" t="s">
        <v>135</v>
      </c>
      <c r="T34" s="178" t="s">
        <v>136</v>
      </c>
      <c r="U34" s="163">
        <v>0</v>
      </c>
      <c r="V34" s="163">
        <f>ROUND(E34*U34,2)</f>
        <v>0</v>
      </c>
      <c r="W34" s="163"/>
      <c r="X34" s="163" t="s">
        <v>106</v>
      </c>
      <c r="Y34" s="153"/>
      <c r="Z34" s="153"/>
      <c r="AA34" s="153"/>
      <c r="AB34" s="153"/>
      <c r="AC34" s="153"/>
      <c r="AD34" s="153"/>
      <c r="AE34" s="153"/>
      <c r="AF34" s="153"/>
      <c r="AG34" s="153" t="s">
        <v>107</v>
      </c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ht="22.5" outlineLevel="1" x14ac:dyDescent="0.2">
      <c r="A35" s="160"/>
      <c r="B35" s="161"/>
      <c r="C35" s="251" t="s">
        <v>141</v>
      </c>
      <c r="D35" s="252"/>
      <c r="E35" s="252"/>
      <c r="F35" s="252"/>
      <c r="G35" s="252"/>
      <c r="H35" s="163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53"/>
      <c r="Z35" s="153"/>
      <c r="AA35" s="153"/>
      <c r="AB35" s="153"/>
      <c r="AC35" s="153"/>
      <c r="AD35" s="153"/>
      <c r="AE35" s="153"/>
      <c r="AF35" s="153"/>
      <c r="AG35" s="153" t="s">
        <v>138</v>
      </c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80" t="str">
        <f>C35</f>
        <v>Kompenzátory K3, K4 axiální s přivařovacími koncovkami a vnitřní vodící trubkou z mat dle DIN 1.4571, vlnovec vícestěnný z mat dle DIN 1.4571, koncovky z uhlíkové oceli, +/-10=20mm, PN 25, typ ARN 25.0080.020.1</v>
      </c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60"/>
      <c r="B36" s="161"/>
      <c r="C36" s="245"/>
      <c r="D36" s="246"/>
      <c r="E36" s="246"/>
      <c r="F36" s="246"/>
      <c r="G36" s="246"/>
      <c r="H36" s="163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53"/>
      <c r="Z36" s="153"/>
      <c r="AA36" s="153"/>
      <c r="AB36" s="153"/>
      <c r="AC36" s="153"/>
      <c r="AD36" s="153"/>
      <c r="AE36" s="153"/>
      <c r="AF36" s="153"/>
      <c r="AG36" s="153" t="s">
        <v>108</v>
      </c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72">
        <v>13</v>
      </c>
      <c r="B37" s="173" t="s">
        <v>142</v>
      </c>
      <c r="C37" s="183" t="s">
        <v>143</v>
      </c>
      <c r="D37" s="174" t="s">
        <v>115</v>
      </c>
      <c r="E37" s="175">
        <v>390</v>
      </c>
      <c r="F37" s="176"/>
      <c r="G37" s="177">
        <f>ROUND(E37*F37,2)</f>
        <v>0</v>
      </c>
      <c r="H37" s="176"/>
      <c r="I37" s="177">
        <f>ROUND(E37*H37,2)</f>
        <v>0</v>
      </c>
      <c r="J37" s="176"/>
      <c r="K37" s="177">
        <f>ROUND(E37*J37,2)</f>
        <v>0</v>
      </c>
      <c r="L37" s="177">
        <v>21</v>
      </c>
      <c r="M37" s="177">
        <f>G37*(1+L37/100)</f>
        <v>0</v>
      </c>
      <c r="N37" s="177">
        <v>0</v>
      </c>
      <c r="O37" s="177">
        <f>ROUND(E37*N37,2)</f>
        <v>0</v>
      </c>
      <c r="P37" s="177">
        <v>0</v>
      </c>
      <c r="Q37" s="177">
        <f>ROUND(E37*P37,2)</f>
        <v>0</v>
      </c>
      <c r="R37" s="177"/>
      <c r="S37" s="177" t="s">
        <v>135</v>
      </c>
      <c r="T37" s="178" t="s">
        <v>105</v>
      </c>
      <c r="U37" s="163">
        <v>0</v>
      </c>
      <c r="V37" s="163">
        <f>ROUND(E37*U37,2)</f>
        <v>0</v>
      </c>
      <c r="W37" s="163"/>
      <c r="X37" s="163" t="s">
        <v>106</v>
      </c>
      <c r="Y37" s="153"/>
      <c r="Z37" s="153"/>
      <c r="AA37" s="153"/>
      <c r="AB37" s="153"/>
      <c r="AC37" s="153"/>
      <c r="AD37" s="153"/>
      <c r="AE37" s="153"/>
      <c r="AF37" s="153"/>
      <c r="AG37" s="153" t="s">
        <v>107</v>
      </c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60"/>
      <c r="B38" s="161"/>
      <c r="C38" s="247"/>
      <c r="D38" s="248"/>
      <c r="E38" s="248"/>
      <c r="F38" s="248"/>
      <c r="G38" s="248"/>
      <c r="H38" s="163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53"/>
      <c r="Z38" s="153"/>
      <c r="AA38" s="153"/>
      <c r="AB38" s="153"/>
      <c r="AC38" s="153"/>
      <c r="AD38" s="153"/>
      <c r="AE38" s="153"/>
      <c r="AF38" s="153"/>
      <c r="AG38" s="153" t="s">
        <v>108</v>
      </c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ht="33.75" outlineLevel="1" x14ac:dyDescent="0.2">
      <c r="A39" s="172">
        <v>14</v>
      </c>
      <c r="B39" s="173" t="s">
        <v>144</v>
      </c>
      <c r="C39" s="183" t="s">
        <v>145</v>
      </c>
      <c r="D39" s="174" t="s">
        <v>115</v>
      </c>
      <c r="E39" s="175">
        <v>10</v>
      </c>
      <c r="F39" s="176"/>
      <c r="G39" s="177">
        <f>ROUND(E39*F39,2)</f>
        <v>0</v>
      </c>
      <c r="H39" s="176"/>
      <c r="I39" s="177">
        <f>ROUND(E39*H39,2)</f>
        <v>0</v>
      </c>
      <c r="J39" s="176"/>
      <c r="K39" s="177">
        <f>ROUND(E39*J39,2)</f>
        <v>0</v>
      </c>
      <c r="L39" s="177">
        <v>21</v>
      </c>
      <c r="M39" s="177">
        <f>G39*(1+L39/100)</f>
        <v>0</v>
      </c>
      <c r="N39" s="177">
        <v>2.9299999999999999E-3</v>
      </c>
      <c r="O39" s="177">
        <f>ROUND(E39*N39,2)</f>
        <v>0.03</v>
      </c>
      <c r="P39" s="177">
        <v>0</v>
      </c>
      <c r="Q39" s="177">
        <f>ROUND(E39*P39,2)</f>
        <v>0</v>
      </c>
      <c r="R39" s="177" t="s">
        <v>146</v>
      </c>
      <c r="S39" s="177" t="s">
        <v>105</v>
      </c>
      <c r="T39" s="178" t="s">
        <v>105</v>
      </c>
      <c r="U39" s="163">
        <v>0</v>
      </c>
      <c r="V39" s="163">
        <f>ROUND(E39*U39,2)</f>
        <v>0</v>
      </c>
      <c r="W39" s="163"/>
      <c r="X39" s="163" t="s">
        <v>147</v>
      </c>
      <c r="Y39" s="153"/>
      <c r="Z39" s="153"/>
      <c r="AA39" s="153"/>
      <c r="AB39" s="153"/>
      <c r="AC39" s="153"/>
      <c r="AD39" s="153"/>
      <c r="AE39" s="153"/>
      <c r="AF39" s="153"/>
      <c r="AG39" s="153" t="s">
        <v>148</v>
      </c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ht="22.5" outlineLevel="1" x14ac:dyDescent="0.2">
      <c r="A40" s="160"/>
      <c r="B40" s="161"/>
      <c r="C40" s="251" t="s">
        <v>149</v>
      </c>
      <c r="D40" s="252"/>
      <c r="E40" s="252"/>
      <c r="F40" s="252"/>
      <c r="G40" s="252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53"/>
      <c r="Z40" s="153"/>
      <c r="AA40" s="153"/>
      <c r="AB40" s="153"/>
      <c r="AC40" s="153"/>
      <c r="AD40" s="153"/>
      <c r="AE40" s="153"/>
      <c r="AF40" s="153"/>
      <c r="AG40" s="153" t="s">
        <v>138</v>
      </c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80" t="str">
        <f>C40</f>
        <v>Trubky ocelové předizolované podélně svařované EN 10217.1 j.m. 11353 nízkotlaké a středotlaké, s izolací pěnou PUR, koef.tepel. vodivosti ? = 0,026 a povrchovou úpravou plášťovou trubkou PE-HD.</v>
      </c>
      <c r="BB40" s="153"/>
      <c r="BC40" s="153"/>
      <c r="BD40" s="153"/>
      <c r="BE40" s="153"/>
      <c r="BF40" s="153"/>
      <c r="BG40" s="153"/>
      <c r="BH40" s="153"/>
    </row>
    <row r="41" spans="1:60" outlineLevel="1" x14ac:dyDescent="0.2">
      <c r="A41" s="160"/>
      <c r="B41" s="161"/>
      <c r="C41" s="245"/>
      <c r="D41" s="246"/>
      <c r="E41" s="246"/>
      <c r="F41" s="246"/>
      <c r="G41" s="246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53"/>
      <c r="Z41" s="153"/>
      <c r="AA41" s="153"/>
      <c r="AB41" s="153"/>
      <c r="AC41" s="153"/>
      <c r="AD41" s="153"/>
      <c r="AE41" s="153"/>
      <c r="AF41" s="153"/>
      <c r="AG41" s="153" t="s">
        <v>108</v>
      </c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60">
        <v>15</v>
      </c>
      <c r="B42" s="161" t="s">
        <v>150</v>
      </c>
      <c r="C42" s="184" t="s">
        <v>151</v>
      </c>
      <c r="D42" s="162" t="s">
        <v>0</v>
      </c>
      <c r="E42" s="179"/>
      <c r="F42" s="164"/>
      <c r="G42" s="163">
        <f>ROUND(E42*F42,2)</f>
        <v>0</v>
      </c>
      <c r="H42" s="164"/>
      <c r="I42" s="163">
        <f>ROUND(E42*H42,2)</f>
        <v>0</v>
      </c>
      <c r="J42" s="164"/>
      <c r="K42" s="163">
        <f>ROUND(E42*J42,2)</f>
        <v>0</v>
      </c>
      <c r="L42" s="163">
        <v>21</v>
      </c>
      <c r="M42" s="163">
        <f>G42*(1+L42/100)</f>
        <v>0</v>
      </c>
      <c r="N42" s="163">
        <v>0</v>
      </c>
      <c r="O42" s="163">
        <f>ROUND(E42*N42,2)</f>
        <v>0</v>
      </c>
      <c r="P42" s="163">
        <v>0</v>
      </c>
      <c r="Q42" s="163">
        <f>ROUND(E42*P42,2)</f>
        <v>0</v>
      </c>
      <c r="R42" s="163" t="s">
        <v>104</v>
      </c>
      <c r="S42" s="163" t="s">
        <v>105</v>
      </c>
      <c r="T42" s="163" t="s">
        <v>105</v>
      </c>
      <c r="U42" s="163">
        <v>0</v>
      </c>
      <c r="V42" s="163">
        <f>ROUND(E42*U42,2)</f>
        <v>0</v>
      </c>
      <c r="W42" s="163"/>
      <c r="X42" s="163" t="s">
        <v>111</v>
      </c>
      <c r="Y42" s="153"/>
      <c r="Z42" s="153"/>
      <c r="AA42" s="153"/>
      <c r="AB42" s="153"/>
      <c r="AC42" s="153"/>
      <c r="AD42" s="153"/>
      <c r="AE42" s="153"/>
      <c r="AF42" s="153"/>
      <c r="AG42" s="153" t="s">
        <v>112</v>
      </c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60"/>
      <c r="B43" s="161"/>
      <c r="C43" s="245"/>
      <c r="D43" s="246"/>
      <c r="E43" s="246"/>
      <c r="F43" s="246"/>
      <c r="G43" s="246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53"/>
      <c r="Z43" s="153"/>
      <c r="AA43" s="153"/>
      <c r="AB43" s="153"/>
      <c r="AC43" s="153"/>
      <c r="AD43" s="153"/>
      <c r="AE43" s="153"/>
      <c r="AF43" s="153"/>
      <c r="AG43" s="153" t="s">
        <v>108</v>
      </c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x14ac:dyDescent="0.2">
      <c r="A44" s="166" t="s">
        <v>99</v>
      </c>
      <c r="B44" s="167" t="s">
        <v>64</v>
      </c>
      <c r="C44" s="182" t="s">
        <v>65</v>
      </c>
      <c r="D44" s="168"/>
      <c r="E44" s="169"/>
      <c r="F44" s="170"/>
      <c r="G44" s="170">
        <f>SUMIF(AG45:AG62,"&lt;&gt;NOR",G45:G62)</f>
        <v>0</v>
      </c>
      <c r="H44" s="170"/>
      <c r="I44" s="170">
        <f>SUM(I45:I62)</f>
        <v>0</v>
      </c>
      <c r="J44" s="170"/>
      <c r="K44" s="170">
        <f>SUM(K45:K62)</f>
        <v>0</v>
      </c>
      <c r="L44" s="170"/>
      <c r="M44" s="170">
        <f>SUM(M45:M62)</f>
        <v>0</v>
      </c>
      <c r="N44" s="170"/>
      <c r="O44" s="170">
        <f>SUM(O45:O62)</f>
        <v>0.21000000000000002</v>
      </c>
      <c r="P44" s="170"/>
      <c r="Q44" s="170">
        <f>SUM(Q45:Q62)</f>
        <v>0</v>
      </c>
      <c r="R44" s="170"/>
      <c r="S44" s="170"/>
      <c r="T44" s="171"/>
      <c r="U44" s="165"/>
      <c r="V44" s="165">
        <f>SUM(V45:V62)</f>
        <v>23.430000000000003</v>
      </c>
      <c r="W44" s="165"/>
      <c r="X44" s="165"/>
      <c r="AG44" t="s">
        <v>100</v>
      </c>
    </row>
    <row r="45" spans="1:60" outlineLevel="1" x14ac:dyDescent="0.2">
      <c r="A45" s="172">
        <v>16</v>
      </c>
      <c r="B45" s="173" t="s">
        <v>152</v>
      </c>
      <c r="C45" s="183" t="s">
        <v>153</v>
      </c>
      <c r="D45" s="174" t="s">
        <v>103</v>
      </c>
      <c r="E45" s="175">
        <v>12</v>
      </c>
      <c r="F45" s="176"/>
      <c r="G45" s="177">
        <f>ROUND(E45*F45,2)</f>
        <v>0</v>
      </c>
      <c r="H45" s="176"/>
      <c r="I45" s="177">
        <f>ROUND(E45*H45,2)</f>
        <v>0</v>
      </c>
      <c r="J45" s="176"/>
      <c r="K45" s="177">
        <f>ROUND(E45*J45,2)</f>
        <v>0</v>
      </c>
      <c r="L45" s="177">
        <v>21</v>
      </c>
      <c r="M45" s="177">
        <f>G45*(1+L45/100)</f>
        <v>0</v>
      </c>
      <c r="N45" s="177">
        <v>3.4299999999999999E-3</v>
      </c>
      <c r="O45" s="177">
        <f>ROUND(E45*N45,2)</f>
        <v>0.04</v>
      </c>
      <c r="P45" s="177">
        <v>0</v>
      </c>
      <c r="Q45" s="177">
        <f>ROUND(E45*P45,2)</f>
        <v>0</v>
      </c>
      <c r="R45" s="177" t="s">
        <v>104</v>
      </c>
      <c r="S45" s="177" t="s">
        <v>105</v>
      </c>
      <c r="T45" s="178" t="s">
        <v>105</v>
      </c>
      <c r="U45" s="163">
        <v>0.24</v>
      </c>
      <c r="V45" s="163">
        <f>ROUND(E45*U45,2)</f>
        <v>2.88</v>
      </c>
      <c r="W45" s="163"/>
      <c r="X45" s="163" t="s">
        <v>106</v>
      </c>
      <c r="Y45" s="153"/>
      <c r="Z45" s="153"/>
      <c r="AA45" s="153"/>
      <c r="AB45" s="153"/>
      <c r="AC45" s="153"/>
      <c r="AD45" s="153"/>
      <c r="AE45" s="153"/>
      <c r="AF45" s="153"/>
      <c r="AG45" s="153" t="s">
        <v>107</v>
      </c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">
      <c r="A46" s="160"/>
      <c r="B46" s="161"/>
      <c r="C46" s="247"/>
      <c r="D46" s="248"/>
      <c r="E46" s="248"/>
      <c r="F46" s="248"/>
      <c r="G46" s="248"/>
      <c r="H46" s="163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53"/>
      <c r="Z46" s="153"/>
      <c r="AA46" s="153"/>
      <c r="AB46" s="153"/>
      <c r="AC46" s="153"/>
      <c r="AD46" s="153"/>
      <c r="AE46" s="153"/>
      <c r="AF46" s="153"/>
      <c r="AG46" s="153" t="s">
        <v>108</v>
      </c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72">
        <v>17</v>
      </c>
      <c r="B47" s="173" t="s">
        <v>154</v>
      </c>
      <c r="C47" s="183" t="s">
        <v>155</v>
      </c>
      <c r="D47" s="174" t="s">
        <v>103</v>
      </c>
      <c r="E47" s="175">
        <v>4</v>
      </c>
      <c r="F47" s="176"/>
      <c r="G47" s="177">
        <f>ROUND(E47*F47,2)</f>
        <v>0</v>
      </c>
      <c r="H47" s="176"/>
      <c r="I47" s="177">
        <f>ROUND(E47*H47,2)</f>
        <v>0</v>
      </c>
      <c r="J47" s="176"/>
      <c r="K47" s="177">
        <f>ROUND(E47*J47,2)</f>
        <v>0</v>
      </c>
      <c r="L47" s="177">
        <v>21</v>
      </c>
      <c r="M47" s="177">
        <f>G47*(1+L47/100)</f>
        <v>0</v>
      </c>
      <c r="N47" s="177">
        <v>1.9040000000000001E-2</v>
      </c>
      <c r="O47" s="177">
        <f>ROUND(E47*N47,2)</f>
        <v>0.08</v>
      </c>
      <c r="P47" s="177">
        <v>0</v>
      </c>
      <c r="Q47" s="177">
        <f>ROUND(E47*P47,2)</f>
        <v>0</v>
      </c>
      <c r="R47" s="177" t="s">
        <v>104</v>
      </c>
      <c r="S47" s="177" t="s">
        <v>105</v>
      </c>
      <c r="T47" s="178" t="s">
        <v>105</v>
      </c>
      <c r="U47" s="163">
        <v>0.502</v>
      </c>
      <c r="V47" s="163">
        <f>ROUND(E47*U47,2)</f>
        <v>2.0099999999999998</v>
      </c>
      <c r="W47" s="163"/>
      <c r="X47" s="163" t="s">
        <v>106</v>
      </c>
      <c r="Y47" s="153"/>
      <c r="Z47" s="153"/>
      <c r="AA47" s="153"/>
      <c r="AB47" s="153"/>
      <c r="AC47" s="153"/>
      <c r="AD47" s="153"/>
      <c r="AE47" s="153"/>
      <c r="AF47" s="153"/>
      <c r="AG47" s="153" t="s">
        <v>107</v>
      </c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">
      <c r="A48" s="160"/>
      <c r="B48" s="161"/>
      <c r="C48" s="247"/>
      <c r="D48" s="248"/>
      <c r="E48" s="248"/>
      <c r="F48" s="248"/>
      <c r="G48" s="248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53"/>
      <c r="Z48" s="153"/>
      <c r="AA48" s="153"/>
      <c r="AB48" s="153"/>
      <c r="AC48" s="153"/>
      <c r="AD48" s="153"/>
      <c r="AE48" s="153"/>
      <c r="AF48" s="153"/>
      <c r="AG48" s="153" t="s">
        <v>108</v>
      </c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">
      <c r="A49" s="172">
        <v>18</v>
      </c>
      <c r="B49" s="173" t="s">
        <v>156</v>
      </c>
      <c r="C49" s="183" t="s">
        <v>157</v>
      </c>
      <c r="D49" s="174" t="s">
        <v>103</v>
      </c>
      <c r="E49" s="175">
        <v>2</v>
      </c>
      <c r="F49" s="176"/>
      <c r="G49" s="177">
        <f>ROUND(E49*F49,2)</f>
        <v>0</v>
      </c>
      <c r="H49" s="176"/>
      <c r="I49" s="177">
        <f>ROUND(E49*H49,2)</f>
        <v>0</v>
      </c>
      <c r="J49" s="176"/>
      <c r="K49" s="177">
        <f>ROUND(E49*J49,2)</f>
        <v>0</v>
      </c>
      <c r="L49" s="177">
        <v>21</v>
      </c>
      <c r="M49" s="177">
        <f>G49*(1+L49/100)</f>
        <v>0</v>
      </c>
      <c r="N49" s="177">
        <v>7.5000000000000002E-4</v>
      </c>
      <c r="O49" s="177">
        <f>ROUND(E49*N49,2)</f>
        <v>0</v>
      </c>
      <c r="P49" s="177">
        <v>0</v>
      </c>
      <c r="Q49" s="177">
        <f>ROUND(E49*P49,2)</f>
        <v>0</v>
      </c>
      <c r="R49" s="177" t="s">
        <v>104</v>
      </c>
      <c r="S49" s="177" t="s">
        <v>105</v>
      </c>
      <c r="T49" s="178" t="s">
        <v>105</v>
      </c>
      <c r="U49" s="163">
        <v>0.20599999999999999</v>
      </c>
      <c r="V49" s="163">
        <f>ROUND(E49*U49,2)</f>
        <v>0.41</v>
      </c>
      <c r="W49" s="163"/>
      <c r="X49" s="163" t="s">
        <v>106</v>
      </c>
      <c r="Y49" s="153"/>
      <c r="Z49" s="153"/>
      <c r="AA49" s="153"/>
      <c r="AB49" s="153"/>
      <c r="AC49" s="153"/>
      <c r="AD49" s="153"/>
      <c r="AE49" s="153"/>
      <c r="AF49" s="153"/>
      <c r="AG49" s="153" t="s">
        <v>107</v>
      </c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60"/>
      <c r="B50" s="161"/>
      <c r="C50" s="247"/>
      <c r="D50" s="248"/>
      <c r="E50" s="248"/>
      <c r="F50" s="248"/>
      <c r="G50" s="248"/>
      <c r="H50" s="163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53"/>
      <c r="Z50" s="153"/>
      <c r="AA50" s="153"/>
      <c r="AB50" s="153"/>
      <c r="AC50" s="153"/>
      <c r="AD50" s="153"/>
      <c r="AE50" s="153"/>
      <c r="AF50" s="153"/>
      <c r="AG50" s="153" t="s">
        <v>108</v>
      </c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">
      <c r="A51" s="172">
        <v>19</v>
      </c>
      <c r="B51" s="173" t="s">
        <v>158</v>
      </c>
      <c r="C51" s="183" t="s">
        <v>159</v>
      </c>
      <c r="D51" s="174" t="s">
        <v>103</v>
      </c>
      <c r="E51" s="175">
        <v>12</v>
      </c>
      <c r="F51" s="176"/>
      <c r="G51" s="177">
        <f>ROUND(E51*F51,2)</f>
        <v>0</v>
      </c>
      <c r="H51" s="176"/>
      <c r="I51" s="177">
        <f>ROUND(E51*H51,2)</f>
        <v>0</v>
      </c>
      <c r="J51" s="176"/>
      <c r="K51" s="177">
        <f>ROUND(E51*J51,2)</f>
        <v>0</v>
      </c>
      <c r="L51" s="177">
        <v>21</v>
      </c>
      <c r="M51" s="177">
        <f>G51*(1+L51/100)</f>
        <v>0</v>
      </c>
      <c r="N51" s="177">
        <v>2.15E-3</v>
      </c>
      <c r="O51" s="177">
        <f>ROUND(E51*N51,2)</f>
        <v>0.03</v>
      </c>
      <c r="P51" s="177">
        <v>0</v>
      </c>
      <c r="Q51" s="177">
        <f>ROUND(E51*P51,2)</f>
        <v>0</v>
      </c>
      <c r="R51" s="177"/>
      <c r="S51" s="177" t="s">
        <v>105</v>
      </c>
      <c r="T51" s="178" t="s">
        <v>105</v>
      </c>
      <c r="U51" s="163">
        <v>0.65300000000000002</v>
      </c>
      <c r="V51" s="163">
        <f>ROUND(E51*U51,2)</f>
        <v>7.84</v>
      </c>
      <c r="W51" s="163"/>
      <c r="X51" s="163" t="s">
        <v>106</v>
      </c>
      <c r="Y51" s="153"/>
      <c r="Z51" s="153"/>
      <c r="AA51" s="153"/>
      <c r="AB51" s="153"/>
      <c r="AC51" s="153"/>
      <c r="AD51" s="153"/>
      <c r="AE51" s="153"/>
      <c r="AF51" s="153"/>
      <c r="AG51" s="153" t="s">
        <v>107</v>
      </c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">
      <c r="A52" s="160"/>
      <c r="B52" s="161"/>
      <c r="C52" s="247"/>
      <c r="D52" s="248"/>
      <c r="E52" s="248"/>
      <c r="F52" s="248"/>
      <c r="G52" s="248"/>
      <c r="H52" s="163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53"/>
      <c r="Z52" s="153"/>
      <c r="AA52" s="153"/>
      <c r="AB52" s="153"/>
      <c r="AC52" s="153"/>
      <c r="AD52" s="153"/>
      <c r="AE52" s="153"/>
      <c r="AF52" s="153"/>
      <c r="AG52" s="153" t="s">
        <v>108</v>
      </c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72">
        <v>20</v>
      </c>
      <c r="B53" s="173" t="s">
        <v>160</v>
      </c>
      <c r="C53" s="183" t="s">
        <v>161</v>
      </c>
      <c r="D53" s="174" t="s">
        <v>103</v>
      </c>
      <c r="E53" s="175">
        <v>4</v>
      </c>
      <c r="F53" s="176"/>
      <c r="G53" s="177">
        <f>ROUND(E53*F53,2)</f>
        <v>0</v>
      </c>
      <c r="H53" s="176"/>
      <c r="I53" s="177">
        <f>ROUND(E53*H53,2)</f>
        <v>0</v>
      </c>
      <c r="J53" s="176"/>
      <c r="K53" s="177">
        <f>ROUND(E53*J53,2)</f>
        <v>0</v>
      </c>
      <c r="L53" s="177">
        <v>21</v>
      </c>
      <c r="M53" s="177">
        <f>G53*(1+L53/100)</f>
        <v>0</v>
      </c>
      <c r="N53" s="177">
        <v>1.1639999999999999E-2</v>
      </c>
      <c r="O53" s="177">
        <f>ROUND(E53*N53,2)</f>
        <v>0.05</v>
      </c>
      <c r="P53" s="177">
        <v>0</v>
      </c>
      <c r="Q53" s="177">
        <f>ROUND(E53*P53,2)</f>
        <v>0</v>
      </c>
      <c r="R53" s="177"/>
      <c r="S53" s="177" t="s">
        <v>105</v>
      </c>
      <c r="T53" s="178" t="s">
        <v>105</v>
      </c>
      <c r="U53" s="163">
        <v>2.0409999999999999</v>
      </c>
      <c r="V53" s="163">
        <f>ROUND(E53*U53,2)</f>
        <v>8.16</v>
      </c>
      <c r="W53" s="163"/>
      <c r="X53" s="163" t="s">
        <v>106</v>
      </c>
      <c r="Y53" s="153"/>
      <c r="Z53" s="153"/>
      <c r="AA53" s="153"/>
      <c r="AB53" s="153"/>
      <c r="AC53" s="153"/>
      <c r="AD53" s="153"/>
      <c r="AE53" s="153"/>
      <c r="AF53" s="153"/>
      <c r="AG53" s="153" t="s">
        <v>107</v>
      </c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">
      <c r="A54" s="160"/>
      <c r="B54" s="161"/>
      <c r="C54" s="247"/>
      <c r="D54" s="248"/>
      <c r="E54" s="248"/>
      <c r="F54" s="248"/>
      <c r="G54" s="248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53"/>
      <c r="Z54" s="153"/>
      <c r="AA54" s="153"/>
      <c r="AB54" s="153"/>
      <c r="AC54" s="153"/>
      <c r="AD54" s="153"/>
      <c r="AE54" s="153"/>
      <c r="AF54" s="153"/>
      <c r="AG54" s="153" t="s">
        <v>108</v>
      </c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ht="22.5" outlineLevel="1" x14ac:dyDescent="0.2">
      <c r="A55" s="172">
        <v>21</v>
      </c>
      <c r="B55" s="173" t="s">
        <v>162</v>
      </c>
      <c r="C55" s="183" t="s">
        <v>163</v>
      </c>
      <c r="D55" s="174" t="s">
        <v>103</v>
      </c>
      <c r="E55" s="175">
        <v>2</v>
      </c>
      <c r="F55" s="176"/>
      <c r="G55" s="177">
        <f>ROUND(E55*F55,2)</f>
        <v>0</v>
      </c>
      <c r="H55" s="176"/>
      <c r="I55" s="177">
        <f>ROUND(E55*H55,2)</f>
        <v>0</v>
      </c>
      <c r="J55" s="176"/>
      <c r="K55" s="177">
        <f>ROUND(E55*J55,2)</f>
        <v>0</v>
      </c>
      <c r="L55" s="177">
        <v>21</v>
      </c>
      <c r="M55" s="177">
        <f>G55*(1+L55/100)</f>
        <v>0</v>
      </c>
      <c r="N55" s="177">
        <v>6.7000000000000002E-4</v>
      </c>
      <c r="O55" s="177">
        <f>ROUND(E55*N55,2)</f>
        <v>0</v>
      </c>
      <c r="P55" s="177">
        <v>0</v>
      </c>
      <c r="Q55" s="177">
        <f>ROUND(E55*P55,2)</f>
        <v>0</v>
      </c>
      <c r="R55" s="177"/>
      <c r="S55" s="177" t="s">
        <v>135</v>
      </c>
      <c r="T55" s="178" t="s">
        <v>105</v>
      </c>
      <c r="U55" s="163">
        <v>0.38100000000000001</v>
      </c>
      <c r="V55" s="163">
        <f>ROUND(E55*U55,2)</f>
        <v>0.76</v>
      </c>
      <c r="W55" s="163"/>
      <c r="X55" s="163" t="s">
        <v>106</v>
      </c>
      <c r="Y55" s="153"/>
      <c r="Z55" s="153"/>
      <c r="AA55" s="153"/>
      <c r="AB55" s="153"/>
      <c r="AC55" s="153"/>
      <c r="AD55" s="153"/>
      <c r="AE55" s="153"/>
      <c r="AF55" s="153"/>
      <c r="AG55" s="153" t="s">
        <v>107</v>
      </c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">
      <c r="A56" s="160"/>
      <c r="B56" s="161"/>
      <c r="C56" s="247"/>
      <c r="D56" s="248"/>
      <c r="E56" s="248"/>
      <c r="F56" s="248"/>
      <c r="G56" s="248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53"/>
      <c r="Z56" s="153"/>
      <c r="AA56" s="153"/>
      <c r="AB56" s="153"/>
      <c r="AC56" s="153"/>
      <c r="AD56" s="153"/>
      <c r="AE56" s="153"/>
      <c r="AF56" s="153"/>
      <c r="AG56" s="153" t="s">
        <v>108</v>
      </c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 x14ac:dyDescent="0.2">
      <c r="A57" s="172">
        <v>22</v>
      </c>
      <c r="B57" s="173" t="s">
        <v>164</v>
      </c>
      <c r="C57" s="183" t="s">
        <v>165</v>
      </c>
      <c r="D57" s="174" t="s">
        <v>103</v>
      </c>
      <c r="E57" s="175">
        <v>2</v>
      </c>
      <c r="F57" s="176"/>
      <c r="G57" s="177">
        <f>ROUND(E57*F57,2)</f>
        <v>0</v>
      </c>
      <c r="H57" s="176"/>
      <c r="I57" s="177">
        <f>ROUND(E57*H57,2)</f>
        <v>0</v>
      </c>
      <c r="J57" s="176"/>
      <c r="K57" s="177">
        <f>ROUND(E57*J57,2)</f>
        <v>0</v>
      </c>
      <c r="L57" s="177">
        <v>21</v>
      </c>
      <c r="M57" s="177">
        <f>G57*(1+L57/100)</f>
        <v>0</v>
      </c>
      <c r="N57" s="177">
        <v>5.1000000000000004E-4</v>
      </c>
      <c r="O57" s="177">
        <f>ROUND(E57*N57,2)</f>
        <v>0</v>
      </c>
      <c r="P57" s="177">
        <v>0</v>
      </c>
      <c r="Q57" s="177">
        <f>ROUND(E57*P57,2)</f>
        <v>0</v>
      </c>
      <c r="R57" s="177"/>
      <c r="S57" s="177" t="s">
        <v>135</v>
      </c>
      <c r="T57" s="178" t="s">
        <v>105</v>
      </c>
      <c r="U57" s="163">
        <v>0.251</v>
      </c>
      <c r="V57" s="163">
        <f>ROUND(E57*U57,2)</f>
        <v>0.5</v>
      </c>
      <c r="W57" s="163"/>
      <c r="X57" s="163" t="s">
        <v>106</v>
      </c>
      <c r="Y57" s="153"/>
      <c r="Z57" s="153"/>
      <c r="AA57" s="153"/>
      <c r="AB57" s="153"/>
      <c r="AC57" s="153"/>
      <c r="AD57" s="153"/>
      <c r="AE57" s="153"/>
      <c r="AF57" s="153"/>
      <c r="AG57" s="153" t="s">
        <v>107</v>
      </c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">
      <c r="A58" s="160"/>
      <c r="B58" s="161"/>
      <c r="C58" s="247"/>
      <c r="D58" s="248"/>
      <c r="E58" s="248"/>
      <c r="F58" s="248"/>
      <c r="G58" s="248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3"/>
      <c r="V58" s="163"/>
      <c r="W58" s="163"/>
      <c r="X58" s="163"/>
      <c r="Y58" s="153"/>
      <c r="Z58" s="153"/>
      <c r="AA58" s="153"/>
      <c r="AB58" s="153"/>
      <c r="AC58" s="153"/>
      <c r="AD58" s="153"/>
      <c r="AE58" s="153"/>
      <c r="AF58" s="153"/>
      <c r="AG58" s="153" t="s">
        <v>108</v>
      </c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ht="22.5" outlineLevel="1" x14ac:dyDescent="0.2">
      <c r="A59" s="172">
        <v>23</v>
      </c>
      <c r="B59" s="173" t="s">
        <v>166</v>
      </c>
      <c r="C59" s="183" t="s">
        <v>167</v>
      </c>
      <c r="D59" s="174" t="s">
        <v>103</v>
      </c>
      <c r="E59" s="175">
        <v>2</v>
      </c>
      <c r="F59" s="176"/>
      <c r="G59" s="177">
        <f>ROUND(E59*F59,2)</f>
        <v>0</v>
      </c>
      <c r="H59" s="176"/>
      <c r="I59" s="177">
        <f>ROUND(E59*H59,2)</f>
        <v>0</v>
      </c>
      <c r="J59" s="176"/>
      <c r="K59" s="177">
        <f>ROUND(E59*J59,2)</f>
        <v>0</v>
      </c>
      <c r="L59" s="177">
        <v>21</v>
      </c>
      <c r="M59" s="177">
        <f>G59*(1+L59/100)</f>
        <v>0</v>
      </c>
      <c r="N59" s="177">
        <v>2.97E-3</v>
      </c>
      <c r="O59" s="177">
        <f>ROUND(E59*N59,2)</f>
        <v>0.01</v>
      </c>
      <c r="P59" s="177">
        <v>0</v>
      </c>
      <c r="Q59" s="177">
        <f>ROUND(E59*P59,2)</f>
        <v>0</v>
      </c>
      <c r="R59" s="177"/>
      <c r="S59" s="177" t="s">
        <v>135</v>
      </c>
      <c r="T59" s="178" t="s">
        <v>136</v>
      </c>
      <c r="U59" s="163">
        <v>0.433</v>
      </c>
      <c r="V59" s="163">
        <f>ROUND(E59*U59,2)</f>
        <v>0.87</v>
      </c>
      <c r="W59" s="163"/>
      <c r="X59" s="163" t="s">
        <v>106</v>
      </c>
      <c r="Y59" s="153"/>
      <c r="Z59" s="153"/>
      <c r="AA59" s="153"/>
      <c r="AB59" s="153"/>
      <c r="AC59" s="153"/>
      <c r="AD59" s="153"/>
      <c r="AE59" s="153"/>
      <c r="AF59" s="153"/>
      <c r="AG59" s="153" t="s">
        <v>107</v>
      </c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">
      <c r="A60" s="160"/>
      <c r="B60" s="161"/>
      <c r="C60" s="247"/>
      <c r="D60" s="248"/>
      <c r="E60" s="248"/>
      <c r="F60" s="248"/>
      <c r="G60" s="248"/>
      <c r="H60" s="163"/>
      <c r="I60" s="163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63"/>
      <c r="Y60" s="153"/>
      <c r="Z60" s="153"/>
      <c r="AA60" s="153"/>
      <c r="AB60" s="153"/>
      <c r="AC60" s="153"/>
      <c r="AD60" s="153"/>
      <c r="AE60" s="153"/>
      <c r="AF60" s="153"/>
      <c r="AG60" s="153" t="s">
        <v>108</v>
      </c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">
      <c r="A61" s="160">
        <v>24</v>
      </c>
      <c r="B61" s="161" t="s">
        <v>168</v>
      </c>
      <c r="C61" s="184" t="s">
        <v>169</v>
      </c>
      <c r="D61" s="162" t="s">
        <v>0</v>
      </c>
      <c r="E61" s="179"/>
      <c r="F61" s="164"/>
      <c r="G61" s="163">
        <f>ROUND(E61*F61,2)</f>
        <v>0</v>
      </c>
      <c r="H61" s="164"/>
      <c r="I61" s="163">
        <f>ROUND(E61*H61,2)</f>
        <v>0</v>
      </c>
      <c r="J61" s="164"/>
      <c r="K61" s="163">
        <f>ROUND(E61*J61,2)</f>
        <v>0</v>
      </c>
      <c r="L61" s="163">
        <v>21</v>
      </c>
      <c r="M61" s="163">
        <f>G61*(1+L61/100)</f>
        <v>0</v>
      </c>
      <c r="N61" s="163">
        <v>0</v>
      </c>
      <c r="O61" s="163">
        <f>ROUND(E61*N61,2)</f>
        <v>0</v>
      </c>
      <c r="P61" s="163">
        <v>0</v>
      </c>
      <c r="Q61" s="163">
        <f>ROUND(E61*P61,2)</f>
        <v>0</v>
      </c>
      <c r="R61" s="163" t="s">
        <v>104</v>
      </c>
      <c r="S61" s="163" t="s">
        <v>105</v>
      </c>
      <c r="T61" s="163" t="s">
        <v>105</v>
      </c>
      <c r="U61" s="163">
        <v>0</v>
      </c>
      <c r="V61" s="163">
        <f>ROUND(E61*U61,2)</f>
        <v>0</v>
      </c>
      <c r="W61" s="163"/>
      <c r="X61" s="163" t="s">
        <v>111</v>
      </c>
      <c r="Y61" s="153"/>
      <c r="Z61" s="153"/>
      <c r="AA61" s="153"/>
      <c r="AB61" s="153"/>
      <c r="AC61" s="153"/>
      <c r="AD61" s="153"/>
      <c r="AE61" s="153"/>
      <c r="AF61" s="153"/>
      <c r="AG61" s="153" t="s">
        <v>112</v>
      </c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">
      <c r="A62" s="160"/>
      <c r="B62" s="161"/>
      <c r="C62" s="245"/>
      <c r="D62" s="246"/>
      <c r="E62" s="246"/>
      <c r="F62" s="246"/>
      <c r="G62" s="246"/>
      <c r="H62" s="163"/>
      <c r="I62" s="163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53"/>
      <c r="Z62" s="153"/>
      <c r="AA62" s="153"/>
      <c r="AB62" s="153"/>
      <c r="AC62" s="153"/>
      <c r="AD62" s="153"/>
      <c r="AE62" s="153"/>
      <c r="AF62" s="153"/>
      <c r="AG62" s="153" t="s">
        <v>108</v>
      </c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x14ac:dyDescent="0.2">
      <c r="A63" s="166" t="s">
        <v>99</v>
      </c>
      <c r="B63" s="167" t="s">
        <v>66</v>
      </c>
      <c r="C63" s="182" t="s">
        <v>67</v>
      </c>
      <c r="D63" s="168"/>
      <c r="E63" s="169"/>
      <c r="F63" s="170"/>
      <c r="G63" s="170">
        <f>SUMIF(AG64:AG94,"&lt;&gt;NOR",G64:G94)</f>
        <v>0</v>
      </c>
      <c r="H63" s="170"/>
      <c r="I63" s="170">
        <f>SUM(I64:I94)</f>
        <v>0</v>
      </c>
      <c r="J63" s="170"/>
      <c r="K63" s="170">
        <f>SUM(K64:K94)</f>
        <v>0</v>
      </c>
      <c r="L63" s="170"/>
      <c r="M63" s="170">
        <f>SUM(M64:M94)</f>
        <v>0</v>
      </c>
      <c r="N63" s="170"/>
      <c r="O63" s="170">
        <f>SUM(O64:O94)</f>
        <v>2.52</v>
      </c>
      <c r="P63" s="170"/>
      <c r="Q63" s="170">
        <f>SUM(Q64:Q94)</f>
        <v>0</v>
      </c>
      <c r="R63" s="170"/>
      <c r="S63" s="170"/>
      <c r="T63" s="171"/>
      <c r="U63" s="165"/>
      <c r="V63" s="165">
        <f>SUM(V64:V94)</f>
        <v>1415.1399999999999</v>
      </c>
      <c r="W63" s="165"/>
      <c r="X63" s="165"/>
      <c r="AG63" t="s">
        <v>100</v>
      </c>
    </row>
    <row r="64" spans="1:60" outlineLevel="1" x14ac:dyDescent="0.2">
      <c r="A64" s="172">
        <v>25</v>
      </c>
      <c r="B64" s="173" t="s">
        <v>170</v>
      </c>
      <c r="C64" s="183" t="s">
        <v>171</v>
      </c>
      <c r="D64" s="174" t="s">
        <v>172</v>
      </c>
      <c r="E64" s="175">
        <v>10</v>
      </c>
      <c r="F64" s="176"/>
      <c r="G64" s="177">
        <f>ROUND(E64*F64,2)</f>
        <v>0</v>
      </c>
      <c r="H64" s="176"/>
      <c r="I64" s="177">
        <f>ROUND(E64*H64,2)</f>
        <v>0</v>
      </c>
      <c r="J64" s="176"/>
      <c r="K64" s="177">
        <f>ROUND(E64*J64,2)</f>
        <v>0</v>
      </c>
      <c r="L64" s="177">
        <v>21</v>
      </c>
      <c r="M64" s="177">
        <f>G64*(1+L64/100)</f>
        <v>0</v>
      </c>
      <c r="N64" s="177">
        <v>5.9199999999999999E-3</v>
      </c>
      <c r="O64" s="177">
        <f>ROUND(E64*N64,2)</f>
        <v>0.06</v>
      </c>
      <c r="P64" s="177">
        <v>0</v>
      </c>
      <c r="Q64" s="177">
        <f>ROUND(E64*P64,2)</f>
        <v>0</v>
      </c>
      <c r="R64" s="177" t="s">
        <v>173</v>
      </c>
      <c r="S64" s="177" t="s">
        <v>105</v>
      </c>
      <c r="T64" s="178" t="s">
        <v>105</v>
      </c>
      <c r="U64" s="163">
        <v>0.26</v>
      </c>
      <c r="V64" s="163">
        <f>ROUND(E64*U64,2)</f>
        <v>2.6</v>
      </c>
      <c r="W64" s="163"/>
      <c r="X64" s="163" t="s">
        <v>106</v>
      </c>
      <c r="Y64" s="153"/>
      <c r="Z64" s="153"/>
      <c r="AA64" s="153"/>
      <c r="AB64" s="153"/>
      <c r="AC64" s="153"/>
      <c r="AD64" s="153"/>
      <c r="AE64" s="153"/>
      <c r="AF64" s="153"/>
      <c r="AG64" s="153" t="s">
        <v>107</v>
      </c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outlineLevel="1" x14ac:dyDescent="0.2">
      <c r="A65" s="160"/>
      <c r="B65" s="161"/>
      <c r="C65" s="247"/>
      <c r="D65" s="248"/>
      <c r="E65" s="248"/>
      <c r="F65" s="248"/>
      <c r="G65" s="248"/>
      <c r="H65" s="163"/>
      <c r="I65" s="163"/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 s="163"/>
      <c r="V65" s="163"/>
      <c r="W65" s="163"/>
      <c r="X65" s="163"/>
      <c r="Y65" s="153"/>
      <c r="Z65" s="153"/>
      <c r="AA65" s="153"/>
      <c r="AB65" s="153"/>
      <c r="AC65" s="153"/>
      <c r="AD65" s="153"/>
      <c r="AE65" s="153"/>
      <c r="AF65" s="153"/>
      <c r="AG65" s="153" t="s">
        <v>108</v>
      </c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">
      <c r="A66" s="172">
        <v>26</v>
      </c>
      <c r="B66" s="173" t="s">
        <v>174</v>
      </c>
      <c r="C66" s="183" t="s">
        <v>175</v>
      </c>
      <c r="D66" s="174" t="s">
        <v>176</v>
      </c>
      <c r="E66" s="175">
        <v>10</v>
      </c>
      <c r="F66" s="176"/>
      <c r="G66" s="177">
        <f>ROUND(E66*F66,2)</f>
        <v>0</v>
      </c>
      <c r="H66" s="176"/>
      <c r="I66" s="177">
        <f>ROUND(E66*H66,2)</f>
        <v>0</v>
      </c>
      <c r="J66" s="176"/>
      <c r="K66" s="177">
        <f>ROUND(E66*J66,2)</f>
        <v>0</v>
      </c>
      <c r="L66" s="177">
        <v>21</v>
      </c>
      <c r="M66" s="177">
        <f>G66*(1+L66/100)</f>
        <v>0</v>
      </c>
      <c r="N66" s="177">
        <v>1.1299999999999999E-3</v>
      </c>
      <c r="O66" s="177">
        <f>ROUND(E66*N66,2)</f>
        <v>0.01</v>
      </c>
      <c r="P66" s="177">
        <v>0</v>
      </c>
      <c r="Q66" s="177">
        <f>ROUND(E66*P66,2)</f>
        <v>0</v>
      </c>
      <c r="R66" s="177" t="s">
        <v>104</v>
      </c>
      <c r="S66" s="177" t="s">
        <v>105</v>
      </c>
      <c r="T66" s="178" t="s">
        <v>136</v>
      </c>
      <c r="U66" s="163">
        <v>0.114</v>
      </c>
      <c r="V66" s="163">
        <f>ROUND(E66*U66,2)</f>
        <v>1.1399999999999999</v>
      </c>
      <c r="W66" s="163"/>
      <c r="X66" s="163" t="s">
        <v>106</v>
      </c>
      <c r="Y66" s="153"/>
      <c r="Z66" s="153"/>
      <c r="AA66" s="153"/>
      <c r="AB66" s="153"/>
      <c r="AC66" s="153"/>
      <c r="AD66" s="153"/>
      <c r="AE66" s="153"/>
      <c r="AF66" s="153"/>
      <c r="AG66" s="153" t="s">
        <v>107</v>
      </c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outlineLevel="1" x14ac:dyDescent="0.2">
      <c r="A67" s="160"/>
      <c r="B67" s="161"/>
      <c r="C67" s="247"/>
      <c r="D67" s="248"/>
      <c r="E67" s="248"/>
      <c r="F67" s="248"/>
      <c r="G67" s="248"/>
      <c r="H67" s="163"/>
      <c r="I67" s="163"/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3"/>
      <c r="V67" s="163"/>
      <c r="W67" s="163"/>
      <c r="X67" s="163"/>
      <c r="Y67" s="153"/>
      <c r="Z67" s="153"/>
      <c r="AA67" s="153"/>
      <c r="AB67" s="153"/>
      <c r="AC67" s="153"/>
      <c r="AD67" s="153"/>
      <c r="AE67" s="153"/>
      <c r="AF67" s="153"/>
      <c r="AG67" s="153" t="s">
        <v>108</v>
      </c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ht="22.5" outlineLevel="1" x14ac:dyDescent="0.2">
      <c r="A68" s="172">
        <v>27</v>
      </c>
      <c r="B68" s="173" t="s">
        <v>177</v>
      </c>
      <c r="C68" s="183" t="s">
        <v>178</v>
      </c>
      <c r="D68" s="174" t="s">
        <v>134</v>
      </c>
      <c r="E68" s="175">
        <v>4</v>
      </c>
      <c r="F68" s="176"/>
      <c r="G68" s="177">
        <f>ROUND(E68*F68,2)</f>
        <v>0</v>
      </c>
      <c r="H68" s="176"/>
      <c r="I68" s="177">
        <f>ROUND(E68*H68,2)</f>
        <v>0</v>
      </c>
      <c r="J68" s="176"/>
      <c r="K68" s="177">
        <f>ROUND(E68*J68,2)</f>
        <v>0</v>
      </c>
      <c r="L68" s="177">
        <v>21</v>
      </c>
      <c r="M68" s="177">
        <f>G68*(1+L68/100)</f>
        <v>0</v>
      </c>
      <c r="N68" s="177">
        <v>0</v>
      </c>
      <c r="O68" s="177">
        <f>ROUND(E68*N68,2)</f>
        <v>0</v>
      </c>
      <c r="P68" s="177">
        <v>0</v>
      </c>
      <c r="Q68" s="177">
        <f>ROUND(E68*P68,2)</f>
        <v>0</v>
      </c>
      <c r="R68" s="177"/>
      <c r="S68" s="177" t="s">
        <v>135</v>
      </c>
      <c r="T68" s="178" t="s">
        <v>136</v>
      </c>
      <c r="U68" s="163">
        <v>0</v>
      </c>
      <c r="V68" s="163">
        <f>ROUND(E68*U68,2)</f>
        <v>0</v>
      </c>
      <c r="W68" s="163"/>
      <c r="X68" s="163" t="s">
        <v>106</v>
      </c>
      <c r="Y68" s="153"/>
      <c r="Z68" s="153"/>
      <c r="AA68" s="153"/>
      <c r="AB68" s="153"/>
      <c r="AC68" s="153"/>
      <c r="AD68" s="153"/>
      <c r="AE68" s="153"/>
      <c r="AF68" s="153"/>
      <c r="AG68" s="153" t="s">
        <v>107</v>
      </c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ht="22.5" outlineLevel="1" x14ac:dyDescent="0.2">
      <c r="A69" s="160"/>
      <c r="B69" s="161"/>
      <c r="C69" s="251" t="s">
        <v>179</v>
      </c>
      <c r="D69" s="252"/>
      <c r="E69" s="252"/>
      <c r="F69" s="252"/>
      <c r="G69" s="252"/>
      <c r="H69" s="163"/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63"/>
      <c r="Y69" s="153"/>
      <c r="Z69" s="153"/>
      <c r="AA69" s="153"/>
      <c r="AB69" s="153"/>
      <c r="AC69" s="153"/>
      <c r="AD69" s="153"/>
      <c r="AE69" s="153"/>
      <c r="AF69" s="153"/>
      <c r="AG69" s="153" t="s">
        <v>138</v>
      </c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80" t="str">
        <f>C69</f>
        <v>Protipožární těsnění prostupů ocel. trubek přes stavební požárně dělící konstrukci: silikonový protipožární akrylátový tmel do 160°C; odolnost  EI 120 min; provedení pož. ucpávky s izolací spojitou</v>
      </c>
      <c r="BB69" s="153"/>
      <c r="BC69" s="153"/>
      <c r="BD69" s="153"/>
      <c r="BE69" s="153"/>
      <c r="BF69" s="153"/>
      <c r="BG69" s="153"/>
      <c r="BH69" s="153"/>
    </row>
    <row r="70" spans="1:60" outlineLevel="1" x14ac:dyDescent="0.2">
      <c r="A70" s="160"/>
      <c r="B70" s="161"/>
      <c r="C70" s="253" t="s">
        <v>180</v>
      </c>
      <c r="D70" s="254"/>
      <c r="E70" s="254"/>
      <c r="F70" s="254"/>
      <c r="G70" s="254"/>
      <c r="H70" s="163"/>
      <c r="I70" s="163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63"/>
      <c r="Y70" s="153"/>
      <c r="Z70" s="153"/>
      <c r="AA70" s="153"/>
      <c r="AB70" s="153"/>
      <c r="AC70" s="153"/>
      <c r="AD70" s="153"/>
      <c r="AE70" s="153"/>
      <c r="AF70" s="153"/>
      <c r="AG70" s="153" t="s">
        <v>138</v>
      </c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1" x14ac:dyDescent="0.2">
      <c r="A71" s="160"/>
      <c r="B71" s="161"/>
      <c r="C71" s="253" t="s">
        <v>181</v>
      </c>
      <c r="D71" s="254"/>
      <c r="E71" s="254"/>
      <c r="F71" s="254"/>
      <c r="G71" s="254"/>
      <c r="H71" s="163"/>
      <c r="I71" s="163"/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3"/>
      <c r="U71" s="163"/>
      <c r="V71" s="163"/>
      <c r="W71" s="163"/>
      <c r="X71" s="163"/>
      <c r="Y71" s="153"/>
      <c r="Z71" s="153"/>
      <c r="AA71" s="153"/>
      <c r="AB71" s="153"/>
      <c r="AC71" s="153"/>
      <c r="AD71" s="153"/>
      <c r="AE71" s="153"/>
      <c r="AF71" s="153"/>
      <c r="AG71" s="153" t="s">
        <v>138</v>
      </c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 x14ac:dyDescent="0.2">
      <c r="A72" s="160"/>
      <c r="B72" s="161"/>
      <c r="C72" s="245"/>
      <c r="D72" s="246"/>
      <c r="E72" s="246"/>
      <c r="F72" s="246"/>
      <c r="G72" s="246"/>
      <c r="H72" s="163"/>
      <c r="I72" s="163"/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3"/>
      <c r="U72" s="163"/>
      <c r="V72" s="163"/>
      <c r="W72" s="163"/>
      <c r="X72" s="163"/>
      <c r="Y72" s="153"/>
      <c r="Z72" s="153"/>
      <c r="AA72" s="153"/>
      <c r="AB72" s="153"/>
      <c r="AC72" s="153"/>
      <c r="AD72" s="153"/>
      <c r="AE72" s="153"/>
      <c r="AF72" s="153"/>
      <c r="AG72" s="153" t="s">
        <v>108</v>
      </c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outlineLevel="1" x14ac:dyDescent="0.2">
      <c r="A73" s="172">
        <v>28</v>
      </c>
      <c r="B73" s="173" t="s">
        <v>182</v>
      </c>
      <c r="C73" s="183" t="s">
        <v>183</v>
      </c>
      <c r="D73" s="174" t="s">
        <v>134</v>
      </c>
      <c r="E73" s="175">
        <v>4</v>
      </c>
      <c r="F73" s="176"/>
      <c r="G73" s="177">
        <f>ROUND(E73*F73,2)</f>
        <v>0</v>
      </c>
      <c r="H73" s="176"/>
      <c r="I73" s="177">
        <f>ROUND(E73*H73,2)</f>
        <v>0</v>
      </c>
      <c r="J73" s="176"/>
      <c r="K73" s="177">
        <f>ROUND(E73*J73,2)</f>
        <v>0</v>
      </c>
      <c r="L73" s="177">
        <v>21</v>
      </c>
      <c r="M73" s="177">
        <f>G73*(1+L73/100)</f>
        <v>0</v>
      </c>
      <c r="N73" s="177">
        <v>0</v>
      </c>
      <c r="O73" s="177">
        <f>ROUND(E73*N73,2)</f>
        <v>0</v>
      </c>
      <c r="P73" s="177">
        <v>0</v>
      </c>
      <c r="Q73" s="177">
        <f>ROUND(E73*P73,2)</f>
        <v>0</v>
      </c>
      <c r="R73" s="177"/>
      <c r="S73" s="177" t="s">
        <v>135</v>
      </c>
      <c r="T73" s="178" t="s">
        <v>136</v>
      </c>
      <c r="U73" s="163">
        <v>0</v>
      </c>
      <c r="V73" s="163">
        <f>ROUND(E73*U73,2)</f>
        <v>0</v>
      </c>
      <c r="W73" s="163"/>
      <c r="X73" s="163" t="s">
        <v>106</v>
      </c>
      <c r="Y73" s="153"/>
      <c r="Z73" s="153"/>
      <c r="AA73" s="153"/>
      <c r="AB73" s="153"/>
      <c r="AC73" s="153"/>
      <c r="AD73" s="153"/>
      <c r="AE73" s="153"/>
      <c r="AF73" s="153"/>
      <c r="AG73" s="153" t="s">
        <v>107</v>
      </c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1" x14ac:dyDescent="0.2">
      <c r="A74" s="160"/>
      <c r="B74" s="161"/>
      <c r="C74" s="247"/>
      <c r="D74" s="248"/>
      <c r="E74" s="248"/>
      <c r="F74" s="248"/>
      <c r="G74" s="248"/>
      <c r="H74" s="163"/>
      <c r="I74" s="163"/>
      <c r="J74" s="163"/>
      <c r="K74" s="163"/>
      <c r="L74" s="163"/>
      <c r="M74" s="163"/>
      <c r="N74" s="163"/>
      <c r="O74" s="163"/>
      <c r="P74" s="163"/>
      <c r="Q74" s="163"/>
      <c r="R74" s="163"/>
      <c r="S74" s="163"/>
      <c r="T74" s="163"/>
      <c r="U74" s="163"/>
      <c r="V74" s="163"/>
      <c r="W74" s="163"/>
      <c r="X74" s="163"/>
      <c r="Y74" s="153"/>
      <c r="Z74" s="153"/>
      <c r="AA74" s="153"/>
      <c r="AB74" s="153"/>
      <c r="AC74" s="153"/>
      <c r="AD74" s="153"/>
      <c r="AE74" s="153"/>
      <c r="AF74" s="153"/>
      <c r="AG74" s="153" t="s">
        <v>108</v>
      </c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 x14ac:dyDescent="0.2">
      <c r="A75" s="172">
        <v>29</v>
      </c>
      <c r="B75" s="173" t="s">
        <v>184</v>
      </c>
      <c r="C75" s="183" t="s">
        <v>185</v>
      </c>
      <c r="D75" s="174" t="s">
        <v>186</v>
      </c>
      <c r="E75" s="175">
        <v>48</v>
      </c>
      <c r="F75" s="176"/>
      <c r="G75" s="177">
        <f>ROUND(E75*F75,2)</f>
        <v>0</v>
      </c>
      <c r="H75" s="176"/>
      <c r="I75" s="177">
        <f>ROUND(E75*H75,2)</f>
        <v>0</v>
      </c>
      <c r="J75" s="176"/>
      <c r="K75" s="177">
        <f>ROUND(E75*J75,2)</f>
        <v>0</v>
      </c>
      <c r="L75" s="177">
        <v>21</v>
      </c>
      <c r="M75" s="177">
        <f>G75*(1+L75/100)</f>
        <v>0</v>
      </c>
      <c r="N75" s="177">
        <v>0</v>
      </c>
      <c r="O75" s="177">
        <f>ROUND(E75*N75,2)</f>
        <v>0</v>
      </c>
      <c r="P75" s="177">
        <v>0</v>
      </c>
      <c r="Q75" s="177">
        <f>ROUND(E75*P75,2)</f>
        <v>0</v>
      </c>
      <c r="R75" s="177"/>
      <c r="S75" s="177" t="s">
        <v>135</v>
      </c>
      <c r="T75" s="178" t="s">
        <v>105</v>
      </c>
      <c r="U75" s="163">
        <v>1</v>
      </c>
      <c r="V75" s="163">
        <f>ROUND(E75*U75,2)</f>
        <v>48</v>
      </c>
      <c r="W75" s="163"/>
      <c r="X75" s="163" t="s">
        <v>106</v>
      </c>
      <c r="Y75" s="153"/>
      <c r="Z75" s="153"/>
      <c r="AA75" s="153"/>
      <c r="AB75" s="153"/>
      <c r="AC75" s="153"/>
      <c r="AD75" s="153"/>
      <c r="AE75" s="153"/>
      <c r="AF75" s="153"/>
      <c r="AG75" s="153" t="s">
        <v>107</v>
      </c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">
      <c r="A76" s="160"/>
      <c r="B76" s="161"/>
      <c r="C76" s="251" t="s">
        <v>187</v>
      </c>
      <c r="D76" s="252"/>
      <c r="E76" s="252"/>
      <c r="F76" s="252"/>
      <c r="G76" s="252"/>
      <c r="H76" s="163"/>
      <c r="I76" s="163"/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 s="163"/>
      <c r="V76" s="163"/>
      <c r="W76" s="163"/>
      <c r="X76" s="163"/>
      <c r="Y76" s="153"/>
      <c r="Z76" s="153"/>
      <c r="AA76" s="153"/>
      <c r="AB76" s="153"/>
      <c r="AC76" s="153"/>
      <c r="AD76" s="153"/>
      <c r="AE76" s="153"/>
      <c r="AF76" s="153"/>
      <c r="AG76" s="153" t="s">
        <v>138</v>
      </c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80" t="str">
        <f>C76</f>
        <v>Topná zkouška-vyvážení a zaregulování systému (Výměníková stanice + ohřev TUV + radiátorový okruh Varny + okruh VZT )</v>
      </c>
      <c r="BB76" s="153"/>
      <c r="BC76" s="153"/>
      <c r="BD76" s="153"/>
      <c r="BE76" s="153"/>
      <c r="BF76" s="153"/>
      <c r="BG76" s="153"/>
      <c r="BH76" s="153"/>
    </row>
    <row r="77" spans="1:60" outlineLevel="1" x14ac:dyDescent="0.2">
      <c r="A77" s="160"/>
      <c r="B77" s="161"/>
      <c r="C77" s="245"/>
      <c r="D77" s="246"/>
      <c r="E77" s="246"/>
      <c r="F77" s="246"/>
      <c r="G77" s="246"/>
      <c r="H77" s="163"/>
      <c r="I77" s="163"/>
      <c r="J77" s="163"/>
      <c r="K77" s="163"/>
      <c r="L77" s="163"/>
      <c r="M77" s="163"/>
      <c r="N77" s="163"/>
      <c r="O77" s="163"/>
      <c r="P77" s="163"/>
      <c r="Q77" s="163"/>
      <c r="R77" s="163"/>
      <c r="S77" s="163"/>
      <c r="T77" s="163"/>
      <c r="U77" s="163"/>
      <c r="V77" s="163"/>
      <c r="W77" s="163"/>
      <c r="X77" s="163"/>
      <c r="Y77" s="153"/>
      <c r="Z77" s="153"/>
      <c r="AA77" s="153"/>
      <c r="AB77" s="153"/>
      <c r="AC77" s="153"/>
      <c r="AD77" s="153"/>
      <c r="AE77" s="153"/>
      <c r="AF77" s="153"/>
      <c r="AG77" s="153" t="s">
        <v>108</v>
      </c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 x14ac:dyDescent="0.2">
      <c r="A78" s="172">
        <v>30</v>
      </c>
      <c r="B78" s="173" t="s">
        <v>188</v>
      </c>
      <c r="C78" s="183" t="s">
        <v>189</v>
      </c>
      <c r="D78" s="174" t="s">
        <v>186</v>
      </c>
      <c r="E78" s="175">
        <v>48</v>
      </c>
      <c r="F78" s="176"/>
      <c r="G78" s="177">
        <f>ROUND(E78*F78,2)</f>
        <v>0</v>
      </c>
      <c r="H78" s="176"/>
      <c r="I78" s="177">
        <f>ROUND(E78*H78,2)</f>
        <v>0</v>
      </c>
      <c r="J78" s="176"/>
      <c r="K78" s="177">
        <f>ROUND(E78*J78,2)</f>
        <v>0</v>
      </c>
      <c r="L78" s="177">
        <v>21</v>
      </c>
      <c r="M78" s="177">
        <f>G78*(1+L78/100)</f>
        <v>0</v>
      </c>
      <c r="N78" s="177">
        <v>0</v>
      </c>
      <c r="O78" s="177">
        <f>ROUND(E78*N78,2)</f>
        <v>0</v>
      </c>
      <c r="P78" s="177">
        <v>0</v>
      </c>
      <c r="Q78" s="177">
        <f>ROUND(E78*P78,2)</f>
        <v>0</v>
      </c>
      <c r="R78" s="177"/>
      <c r="S78" s="177" t="s">
        <v>135</v>
      </c>
      <c r="T78" s="178" t="s">
        <v>105</v>
      </c>
      <c r="U78" s="163">
        <v>1</v>
      </c>
      <c r="V78" s="163">
        <f>ROUND(E78*U78,2)</f>
        <v>48</v>
      </c>
      <c r="W78" s="163"/>
      <c r="X78" s="163" t="s">
        <v>106</v>
      </c>
      <c r="Y78" s="153"/>
      <c r="Z78" s="153"/>
      <c r="AA78" s="153"/>
      <c r="AB78" s="153"/>
      <c r="AC78" s="153"/>
      <c r="AD78" s="153"/>
      <c r="AE78" s="153"/>
      <c r="AF78" s="153"/>
      <c r="AG78" s="153" t="s">
        <v>107</v>
      </c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outlineLevel="1" x14ac:dyDescent="0.2">
      <c r="A79" s="160"/>
      <c r="B79" s="161"/>
      <c r="C79" s="247"/>
      <c r="D79" s="248"/>
      <c r="E79" s="248"/>
      <c r="F79" s="248"/>
      <c r="G79" s="248"/>
      <c r="H79" s="163"/>
      <c r="I79" s="163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63"/>
      <c r="Y79" s="153"/>
      <c r="Z79" s="153"/>
      <c r="AA79" s="153"/>
      <c r="AB79" s="153"/>
      <c r="AC79" s="153"/>
      <c r="AD79" s="153"/>
      <c r="AE79" s="153"/>
      <c r="AF79" s="153"/>
      <c r="AG79" s="153" t="s">
        <v>108</v>
      </c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ht="22.5" outlineLevel="1" x14ac:dyDescent="0.2">
      <c r="A80" s="172">
        <v>31</v>
      </c>
      <c r="B80" s="173" t="s">
        <v>190</v>
      </c>
      <c r="C80" s="183" t="s">
        <v>191</v>
      </c>
      <c r="D80" s="174" t="s">
        <v>186</v>
      </c>
      <c r="E80" s="175">
        <v>8</v>
      </c>
      <c r="F80" s="176"/>
      <c r="G80" s="177">
        <f>ROUND(E80*F80,2)</f>
        <v>0</v>
      </c>
      <c r="H80" s="176"/>
      <c r="I80" s="177">
        <f>ROUND(E80*H80,2)</f>
        <v>0</v>
      </c>
      <c r="J80" s="176"/>
      <c r="K80" s="177">
        <f>ROUND(E80*J80,2)</f>
        <v>0</v>
      </c>
      <c r="L80" s="177">
        <v>21</v>
      </c>
      <c r="M80" s="177">
        <f>G80*(1+L80/100)</f>
        <v>0</v>
      </c>
      <c r="N80" s="177">
        <v>0</v>
      </c>
      <c r="O80" s="177">
        <f>ROUND(E80*N80,2)</f>
        <v>0</v>
      </c>
      <c r="P80" s="177">
        <v>0</v>
      </c>
      <c r="Q80" s="177">
        <f>ROUND(E80*P80,2)</f>
        <v>0</v>
      </c>
      <c r="R80" s="177"/>
      <c r="S80" s="177" t="s">
        <v>135</v>
      </c>
      <c r="T80" s="178" t="s">
        <v>136</v>
      </c>
      <c r="U80" s="163">
        <v>1</v>
      </c>
      <c r="V80" s="163">
        <f>ROUND(E80*U80,2)</f>
        <v>8</v>
      </c>
      <c r="W80" s="163"/>
      <c r="X80" s="163" t="s">
        <v>106</v>
      </c>
      <c r="Y80" s="153"/>
      <c r="Z80" s="153"/>
      <c r="AA80" s="153"/>
      <c r="AB80" s="153"/>
      <c r="AC80" s="153"/>
      <c r="AD80" s="153"/>
      <c r="AE80" s="153"/>
      <c r="AF80" s="153"/>
      <c r="AG80" s="153" t="s">
        <v>107</v>
      </c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 x14ac:dyDescent="0.2">
      <c r="A81" s="160"/>
      <c r="B81" s="161"/>
      <c r="C81" s="247"/>
      <c r="D81" s="248"/>
      <c r="E81" s="248"/>
      <c r="F81" s="248"/>
      <c r="G81" s="248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63"/>
      <c r="Y81" s="153"/>
      <c r="Z81" s="153"/>
      <c r="AA81" s="153"/>
      <c r="AB81" s="153"/>
      <c r="AC81" s="153"/>
      <c r="AD81" s="153"/>
      <c r="AE81" s="153"/>
      <c r="AF81" s="153"/>
      <c r="AG81" s="153" t="s">
        <v>108</v>
      </c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outlineLevel="1" x14ac:dyDescent="0.2">
      <c r="A82" s="172">
        <v>32</v>
      </c>
      <c r="B82" s="173" t="s">
        <v>192</v>
      </c>
      <c r="C82" s="183" t="s">
        <v>193</v>
      </c>
      <c r="D82" s="174" t="s">
        <v>186</v>
      </c>
      <c r="E82" s="175">
        <v>32</v>
      </c>
      <c r="F82" s="176"/>
      <c r="G82" s="177">
        <f>ROUND(E82*F82,2)</f>
        <v>0</v>
      </c>
      <c r="H82" s="176"/>
      <c r="I82" s="177">
        <f>ROUND(E82*H82,2)</f>
        <v>0</v>
      </c>
      <c r="J82" s="176"/>
      <c r="K82" s="177">
        <f>ROUND(E82*J82,2)</f>
        <v>0</v>
      </c>
      <c r="L82" s="177">
        <v>21</v>
      </c>
      <c r="M82" s="177">
        <f>G82*(1+L82/100)</f>
        <v>0</v>
      </c>
      <c r="N82" s="177">
        <v>0</v>
      </c>
      <c r="O82" s="177">
        <f>ROUND(E82*N82,2)</f>
        <v>0</v>
      </c>
      <c r="P82" s="177">
        <v>0</v>
      </c>
      <c r="Q82" s="177">
        <f>ROUND(E82*P82,2)</f>
        <v>0</v>
      </c>
      <c r="R82" s="177"/>
      <c r="S82" s="177" t="s">
        <v>135</v>
      </c>
      <c r="T82" s="178" t="s">
        <v>105</v>
      </c>
      <c r="U82" s="163">
        <v>1</v>
      </c>
      <c r="V82" s="163">
        <f>ROUND(E82*U82,2)</f>
        <v>32</v>
      </c>
      <c r="W82" s="163"/>
      <c r="X82" s="163" t="s">
        <v>106</v>
      </c>
      <c r="Y82" s="153"/>
      <c r="Z82" s="153"/>
      <c r="AA82" s="153"/>
      <c r="AB82" s="153"/>
      <c r="AC82" s="153"/>
      <c r="AD82" s="153"/>
      <c r="AE82" s="153"/>
      <c r="AF82" s="153"/>
      <c r="AG82" s="153" t="s">
        <v>107</v>
      </c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outlineLevel="1" x14ac:dyDescent="0.2">
      <c r="A83" s="160"/>
      <c r="B83" s="161"/>
      <c r="C83" s="247"/>
      <c r="D83" s="248"/>
      <c r="E83" s="248"/>
      <c r="F83" s="248"/>
      <c r="G83" s="248"/>
      <c r="H83" s="163"/>
      <c r="I83" s="163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63"/>
      <c r="Y83" s="153"/>
      <c r="Z83" s="153"/>
      <c r="AA83" s="153"/>
      <c r="AB83" s="153"/>
      <c r="AC83" s="153"/>
      <c r="AD83" s="153"/>
      <c r="AE83" s="153"/>
      <c r="AF83" s="153"/>
      <c r="AG83" s="153" t="s">
        <v>108</v>
      </c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ht="22.5" outlineLevel="1" x14ac:dyDescent="0.2">
      <c r="A84" s="172">
        <v>33</v>
      </c>
      <c r="B84" s="173" t="s">
        <v>194</v>
      </c>
      <c r="C84" s="183" t="s">
        <v>195</v>
      </c>
      <c r="D84" s="174" t="s">
        <v>196</v>
      </c>
      <c r="E84" s="175">
        <v>690</v>
      </c>
      <c r="F84" s="176"/>
      <c r="G84" s="177">
        <f>ROUND(E84*F84,2)</f>
        <v>0</v>
      </c>
      <c r="H84" s="176"/>
      <c r="I84" s="177">
        <f>ROUND(E84*H84,2)</f>
        <v>0</v>
      </c>
      <c r="J84" s="176"/>
      <c r="K84" s="177">
        <f>ROUND(E84*J84,2)</f>
        <v>0</v>
      </c>
      <c r="L84" s="177">
        <v>21</v>
      </c>
      <c r="M84" s="177">
        <f>G84*(1+L84/100)</f>
        <v>0</v>
      </c>
      <c r="N84" s="177">
        <v>6.0000000000000002E-5</v>
      </c>
      <c r="O84" s="177">
        <f>ROUND(E84*N84,2)</f>
        <v>0.04</v>
      </c>
      <c r="P84" s="177">
        <v>0</v>
      </c>
      <c r="Q84" s="177">
        <f>ROUND(E84*P84,2)</f>
        <v>0</v>
      </c>
      <c r="R84" s="177"/>
      <c r="S84" s="177" t="s">
        <v>135</v>
      </c>
      <c r="T84" s="178" t="s">
        <v>105</v>
      </c>
      <c r="U84" s="163">
        <v>0.42599999999999999</v>
      </c>
      <c r="V84" s="163">
        <f>ROUND(E84*U84,2)</f>
        <v>293.94</v>
      </c>
      <c r="W84" s="163"/>
      <c r="X84" s="163" t="s">
        <v>106</v>
      </c>
      <c r="Y84" s="153"/>
      <c r="Z84" s="153"/>
      <c r="AA84" s="153"/>
      <c r="AB84" s="153"/>
      <c r="AC84" s="153"/>
      <c r="AD84" s="153"/>
      <c r="AE84" s="153"/>
      <c r="AF84" s="153"/>
      <c r="AG84" s="153" t="s">
        <v>107</v>
      </c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outlineLevel="1" x14ac:dyDescent="0.2">
      <c r="A85" s="160"/>
      <c r="B85" s="161"/>
      <c r="C85" s="251" t="s">
        <v>197</v>
      </c>
      <c r="D85" s="252"/>
      <c r="E85" s="252"/>
      <c r="F85" s="252"/>
      <c r="G85" s="252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53"/>
      <c r="Z85" s="153"/>
      <c r="AA85" s="153"/>
      <c r="AB85" s="153"/>
      <c r="AC85" s="153"/>
      <c r="AD85" s="153"/>
      <c r="AE85" s="153"/>
      <c r="AF85" s="153"/>
      <c r="AG85" s="153" t="s">
        <v>138</v>
      </c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outlineLevel="1" x14ac:dyDescent="0.2">
      <c r="A86" s="160"/>
      <c r="B86" s="161"/>
      <c r="C86" s="253" t="s">
        <v>198</v>
      </c>
      <c r="D86" s="254"/>
      <c r="E86" s="254"/>
      <c r="F86" s="254"/>
      <c r="G86" s="254"/>
      <c r="H86" s="163"/>
      <c r="I86" s="163"/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 s="163"/>
      <c r="V86" s="163"/>
      <c r="W86" s="163"/>
      <c r="X86" s="163"/>
      <c r="Y86" s="153"/>
      <c r="Z86" s="153"/>
      <c r="AA86" s="153"/>
      <c r="AB86" s="153"/>
      <c r="AC86" s="153"/>
      <c r="AD86" s="153"/>
      <c r="AE86" s="153"/>
      <c r="AF86" s="153"/>
      <c r="AG86" s="153" t="s">
        <v>138</v>
      </c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outlineLevel="1" x14ac:dyDescent="0.2">
      <c r="A87" s="160"/>
      <c r="B87" s="161"/>
      <c r="C87" s="253" t="s">
        <v>199</v>
      </c>
      <c r="D87" s="254"/>
      <c r="E87" s="254"/>
      <c r="F87" s="254"/>
      <c r="G87" s="254"/>
      <c r="H87" s="163"/>
      <c r="I87" s="163"/>
      <c r="J87" s="163"/>
      <c r="K87" s="163"/>
      <c r="L87" s="163"/>
      <c r="M87" s="163"/>
      <c r="N87" s="163"/>
      <c r="O87" s="163"/>
      <c r="P87" s="163"/>
      <c r="Q87" s="163"/>
      <c r="R87" s="163"/>
      <c r="S87" s="163"/>
      <c r="T87" s="163"/>
      <c r="U87" s="163"/>
      <c r="V87" s="163"/>
      <c r="W87" s="163"/>
      <c r="X87" s="163"/>
      <c r="Y87" s="153"/>
      <c r="Z87" s="153"/>
      <c r="AA87" s="153"/>
      <c r="AB87" s="153"/>
      <c r="AC87" s="153"/>
      <c r="AD87" s="153"/>
      <c r="AE87" s="153"/>
      <c r="AF87" s="153"/>
      <c r="AG87" s="153" t="s">
        <v>138</v>
      </c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1" x14ac:dyDescent="0.2">
      <c r="A88" s="160"/>
      <c r="B88" s="161"/>
      <c r="C88" s="245"/>
      <c r="D88" s="246"/>
      <c r="E88" s="246"/>
      <c r="F88" s="246"/>
      <c r="G88" s="246"/>
      <c r="H88" s="163"/>
      <c r="I88" s="163"/>
      <c r="J88" s="163"/>
      <c r="K88" s="163"/>
      <c r="L88" s="163"/>
      <c r="M88" s="163"/>
      <c r="N88" s="163"/>
      <c r="O88" s="163"/>
      <c r="P88" s="163"/>
      <c r="Q88" s="163"/>
      <c r="R88" s="163"/>
      <c r="S88" s="163"/>
      <c r="T88" s="163"/>
      <c r="U88" s="163"/>
      <c r="V88" s="163"/>
      <c r="W88" s="163"/>
      <c r="X88" s="163"/>
      <c r="Y88" s="153"/>
      <c r="Z88" s="153"/>
      <c r="AA88" s="153"/>
      <c r="AB88" s="153"/>
      <c r="AC88" s="153"/>
      <c r="AD88" s="153"/>
      <c r="AE88" s="153"/>
      <c r="AF88" s="153"/>
      <c r="AG88" s="153" t="s">
        <v>108</v>
      </c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ht="22.5" outlineLevel="1" x14ac:dyDescent="0.2">
      <c r="A89" s="172">
        <v>34</v>
      </c>
      <c r="B89" s="173" t="s">
        <v>200</v>
      </c>
      <c r="C89" s="183" t="s">
        <v>201</v>
      </c>
      <c r="D89" s="174" t="s">
        <v>196</v>
      </c>
      <c r="E89" s="175">
        <v>490</v>
      </c>
      <c r="F89" s="176"/>
      <c r="G89" s="177">
        <f>ROUND(E89*F89,2)</f>
        <v>0</v>
      </c>
      <c r="H89" s="176"/>
      <c r="I89" s="177">
        <f>ROUND(E89*H89,2)</f>
        <v>0</v>
      </c>
      <c r="J89" s="176"/>
      <c r="K89" s="177">
        <f>ROUND(E89*J89,2)</f>
        <v>0</v>
      </c>
      <c r="L89" s="177">
        <v>21</v>
      </c>
      <c r="M89" s="177">
        <f>G89*(1+L89/100)</f>
        <v>0</v>
      </c>
      <c r="N89" s="177">
        <v>1.06E-3</v>
      </c>
      <c r="O89" s="177">
        <f>ROUND(E89*N89,2)</f>
        <v>0.52</v>
      </c>
      <c r="P89" s="177">
        <v>0</v>
      </c>
      <c r="Q89" s="177">
        <f>ROUND(E89*P89,2)</f>
        <v>0</v>
      </c>
      <c r="R89" s="177"/>
      <c r="S89" s="177" t="s">
        <v>135</v>
      </c>
      <c r="T89" s="178" t="s">
        <v>105</v>
      </c>
      <c r="U89" s="163">
        <v>0.43236000000000002</v>
      </c>
      <c r="V89" s="163">
        <f>ROUND(E89*U89,2)</f>
        <v>211.86</v>
      </c>
      <c r="W89" s="163"/>
      <c r="X89" s="163" t="s">
        <v>202</v>
      </c>
      <c r="Y89" s="153"/>
      <c r="Z89" s="153"/>
      <c r="AA89" s="153"/>
      <c r="AB89" s="153"/>
      <c r="AC89" s="153"/>
      <c r="AD89" s="153"/>
      <c r="AE89" s="153"/>
      <c r="AF89" s="153"/>
      <c r="AG89" s="153" t="s">
        <v>203</v>
      </c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outlineLevel="1" x14ac:dyDescent="0.2">
      <c r="A90" s="160"/>
      <c r="B90" s="161"/>
      <c r="C90" s="247"/>
      <c r="D90" s="248"/>
      <c r="E90" s="248"/>
      <c r="F90" s="248"/>
      <c r="G90" s="248"/>
      <c r="H90" s="163"/>
      <c r="I90" s="163"/>
      <c r="J90" s="163"/>
      <c r="K90" s="163"/>
      <c r="L90" s="163"/>
      <c r="M90" s="163"/>
      <c r="N90" s="163"/>
      <c r="O90" s="163"/>
      <c r="P90" s="163"/>
      <c r="Q90" s="163"/>
      <c r="R90" s="163"/>
      <c r="S90" s="163"/>
      <c r="T90" s="163"/>
      <c r="U90" s="163"/>
      <c r="V90" s="163"/>
      <c r="W90" s="163"/>
      <c r="X90" s="163"/>
      <c r="Y90" s="153"/>
      <c r="Z90" s="153"/>
      <c r="AA90" s="153"/>
      <c r="AB90" s="153"/>
      <c r="AC90" s="153"/>
      <c r="AD90" s="153"/>
      <c r="AE90" s="153"/>
      <c r="AF90" s="153"/>
      <c r="AG90" s="153" t="s">
        <v>108</v>
      </c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outlineLevel="1" x14ac:dyDescent="0.2">
      <c r="A91" s="172">
        <v>35</v>
      </c>
      <c r="B91" s="173" t="s">
        <v>204</v>
      </c>
      <c r="C91" s="183" t="s">
        <v>205</v>
      </c>
      <c r="D91" s="174" t="s">
        <v>196</v>
      </c>
      <c r="E91" s="175">
        <v>1780</v>
      </c>
      <c r="F91" s="176"/>
      <c r="G91" s="177">
        <f>ROUND(E91*F91,2)</f>
        <v>0</v>
      </c>
      <c r="H91" s="176"/>
      <c r="I91" s="177">
        <f>ROUND(E91*H91,2)</f>
        <v>0</v>
      </c>
      <c r="J91" s="176"/>
      <c r="K91" s="177">
        <f>ROUND(E91*J91,2)</f>
        <v>0</v>
      </c>
      <c r="L91" s="177">
        <v>21</v>
      </c>
      <c r="M91" s="177">
        <f>G91*(1+L91/100)</f>
        <v>0</v>
      </c>
      <c r="N91" s="177">
        <v>1.06E-3</v>
      </c>
      <c r="O91" s="177">
        <f>ROUND(E91*N91,2)</f>
        <v>1.89</v>
      </c>
      <c r="P91" s="177">
        <v>0</v>
      </c>
      <c r="Q91" s="177">
        <f>ROUND(E91*P91,2)</f>
        <v>0</v>
      </c>
      <c r="R91" s="177"/>
      <c r="S91" s="177" t="s">
        <v>135</v>
      </c>
      <c r="T91" s="178" t="s">
        <v>105</v>
      </c>
      <c r="U91" s="163">
        <v>0.43236000000000002</v>
      </c>
      <c r="V91" s="163">
        <f>ROUND(E91*U91,2)</f>
        <v>769.6</v>
      </c>
      <c r="W91" s="163"/>
      <c r="X91" s="163" t="s">
        <v>202</v>
      </c>
      <c r="Y91" s="153"/>
      <c r="Z91" s="153"/>
      <c r="AA91" s="153"/>
      <c r="AB91" s="153"/>
      <c r="AC91" s="153"/>
      <c r="AD91" s="153"/>
      <c r="AE91" s="153"/>
      <c r="AF91" s="153"/>
      <c r="AG91" s="153" t="s">
        <v>203</v>
      </c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outlineLevel="1" x14ac:dyDescent="0.2">
      <c r="A92" s="160"/>
      <c r="B92" s="161"/>
      <c r="C92" s="247"/>
      <c r="D92" s="248"/>
      <c r="E92" s="248"/>
      <c r="F92" s="248"/>
      <c r="G92" s="248"/>
      <c r="H92" s="163"/>
      <c r="I92" s="163"/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63"/>
      <c r="Y92" s="153"/>
      <c r="Z92" s="153"/>
      <c r="AA92" s="153"/>
      <c r="AB92" s="153"/>
      <c r="AC92" s="153"/>
      <c r="AD92" s="153"/>
      <c r="AE92" s="153"/>
      <c r="AF92" s="153"/>
      <c r="AG92" s="153" t="s">
        <v>108</v>
      </c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outlineLevel="1" x14ac:dyDescent="0.2">
      <c r="A93" s="160">
        <v>36</v>
      </c>
      <c r="B93" s="161" t="s">
        <v>206</v>
      </c>
      <c r="C93" s="184" t="s">
        <v>207</v>
      </c>
      <c r="D93" s="162" t="s">
        <v>0</v>
      </c>
      <c r="E93" s="179"/>
      <c r="F93" s="164"/>
      <c r="G93" s="163">
        <f>ROUND(E93*F93,2)</f>
        <v>0</v>
      </c>
      <c r="H93" s="164"/>
      <c r="I93" s="163">
        <f>ROUND(E93*H93,2)</f>
        <v>0</v>
      </c>
      <c r="J93" s="164"/>
      <c r="K93" s="163">
        <f>ROUND(E93*J93,2)</f>
        <v>0</v>
      </c>
      <c r="L93" s="163">
        <v>21</v>
      </c>
      <c r="M93" s="163">
        <f>G93*(1+L93/100)</f>
        <v>0</v>
      </c>
      <c r="N93" s="163">
        <v>0</v>
      </c>
      <c r="O93" s="163">
        <f>ROUND(E93*N93,2)</f>
        <v>0</v>
      </c>
      <c r="P93" s="163">
        <v>0</v>
      </c>
      <c r="Q93" s="163">
        <f>ROUND(E93*P93,2)</f>
        <v>0</v>
      </c>
      <c r="R93" s="163"/>
      <c r="S93" s="163" t="s">
        <v>135</v>
      </c>
      <c r="T93" s="163" t="s">
        <v>105</v>
      </c>
      <c r="U93" s="163">
        <v>0</v>
      </c>
      <c r="V93" s="163">
        <f>ROUND(E93*U93,2)</f>
        <v>0</v>
      </c>
      <c r="W93" s="163"/>
      <c r="X93" s="163" t="s">
        <v>111</v>
      </c>
      <c r="Y93" s="153"/>
      <c r="Z93" s="153"/>
      <c r="AA93" s="153"/>
      <c r="AB93" s="153"/>
      <c r="AC93" s="153"/>
      <c r="AD93" s="153"/>
      <c r="AE93" s="153"/>
      <c r="AF93" s="153"/>
      <c r="AG93" s="153" t="s">
        <v>112</v>
      </c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outlineLevel="1" x14ac:dyDescent="0.2">
      <c r="A94" s="160"/>
      <c r="B94" s="161"/>
      <c r="C94" s="245"/>
      <c r="D94" s="246"/>
      <c r="E94" s="246"/>
      <c r="F94" s="246"/>
      <c r="G94" s="246"/>
      <c r="H94" s="163"/>
      <c r="I94" s="163"/>
      <c r="J94" s="163"/>
      <c r="K94" s="163"/>
      <c r="L94" s="163"/>
      <c r="M94" s="163"/>
      <c r="N94" s="163"/>
      <c r="O94" s="163"/>
      <c r="P94" s="163"/>
      <c r="Q94" s="163"/>
      <c r="R94" s="163"/>
      <c r="S94" s="163"/>
      <c r="T94" s="163"/>
      <c r="U94" s="163"/>
      <c r="V94" s="163"/>
      <c r="W94" s="163"/>
      <c r="X94" s="163"/>
      <c r="Y94" s="153"/>
      <c r="Z94" s="153"/>
      <c r="AA94" s="153"/>
      <c r="AB94" s="153"/>
      <c r="AC94" s="153"/>
      <c r="AD94" s="153"/>
      <c r="AE94" s="153"/>
      <c r="AF94" s="153"/>
      <c r="AG94" s="153" t="s">
        <v>108</v>
      </c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x14ac:dyDescent="0.2">
      <c r="A95" s="166" t="s">
        <v>99</v>
      </c>
      <c r="B95" s="167" t="s">
        <v>68</v>
      </c>
      <c r="C95" s="182" t="s">
        <v>69</v>
      </c>
      <c r="D95" s="168"/>
      <c r="E95" s="169"/>
      <c r="F95" s="170"/>
      <c r="G95" s="170">
        <f>SUMIF(AG96:AG101,"&lt;&gt;NOR",G96:G101)</f>
        <v>0</v>
      </c>
      <c r="H95" s="170"/>
      <c r="I95" s="170">
        <f>SUM(I96:I101)</f>
        <v>0</v>
      </c>
      <c r="J95" s="170"/>
      <c r="K95" s="170">
        <f>SUM(K96:K101)</f>
        <v>0</v>
      </c>
      <c r="L95" s="170"/>
      <c r="M95" s="170">
        <f>SUM(M96:M101)</f>
        <v>0</v>
      </c>
      <c r="N95" s="170"/>
      <c r="O95" s="170">
        <f>SUM(O96:O101)</f>
        <v>0.03</v>
      </c>
      <c r="P95" s="170"/>
      <c r="Q95" s="170">
        <f>SUM(Q96:Q101)</f>
        <v>0</v>
      </c>
      <c r="R95" s="170"/>
      <c r="S95" s="170"/>
      <c r="T95" s="171"/>
      <c r="U95" s="165"/>
      <c r="V95" s="165">
        <f>SUM(V96:V101)</f>
        <v>40.01</v>
      </c>
      <c r="W95" s="165"/>
      <c r="X95" s="165"/>
      <c r="AG95" t="s">
        <v>100</v>
      </c>
    </row>
    <row r="96" spans="1:60" ht="22.5" outlineLevel="1" x14ac:dyDescent="0.2">
      <c r="A96" s="172">
        <v>37</v>
      </c>
      <c r="B96" s="173" t="s">
        <v>208</v>
      </c>
      <c r="C96" s="183" t="s">
        <v>209</v>
      </c>
      <c r="D96" s="174" t="s">
        <v>115</v>
      </c>
      <c r="E96" s="175">
        <v>10</v>
      </c>
      <c r="F96" s="176"/>
      <c r="G96" s="177">
        <f>ROUND(E96*F96,2)</f>
        <v>0</v>
      </c>
      <c r="H96" s="176"/>
      <c r="I96" s="177">
        <f>ROUND(E96*H96,2)</f>
        <v>0</v>
      </c>
      <c r="J96" s="176"/>
      <c r="K96" s="177">
        <f>ROUND(E96*J96,2)</f>
        <v>0</v>
      </c>
      <c r="L96" s="177">
        <v>21</v>
      </c>
      <c r="M96" s="177">
        <f>G96*(1+L96/100)</f>
        <v>0</v>
      </c>
      <c r="N96" s="177">
        <v>6.9999999999999994E-5</v>
      </c>
      <c r="O96" s="177">
        <f>ROUND(E96*N96,2)</f>
        <v>0</v>
      </c>
      <c r="P96" s="177">
        <v>0</v>
      </c>
      <c r="Q96" s="177">
        <f>ROUND(E96*P96,2)</f>
        <v>0</v>
      </c>
      <c r="R96" s="177" t="s">
        <v>210</v>
      </c>
      <c r="S96" s="177" t="s">
        <v>105</v>
      </c>
      <c r="T96" s="178" t="s">
        <v>105</v>
      </c>
      <c r="U96" s="163">
        <v>8.6999999999999994E-2</v>
      </c>
      <c r="V96" s="163">
        <f>ROUND(E96*U96,2)</f>
        <v>0.87</v>
      </c>
      <c r="W96" s="163"/>
      <c r="X96" s="163" t="s">
        <v>106</v>
      </c>
      <c r="Y96" s="153"/>
      <c r="Z96" s="153"/>
      <c r="AA96" s="153"/>
      <c r="AB96" s="153"/>
      <c r="AC96" s="153"/>
      <c r="AD96" s="153"/>
      <c r="AE96" s="153"/>
      <c r="AF96" s="153"/>
      <c r="AG96" s="153" t="s">
        <v>107</v>
      </c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outlineLevel="1" x14ac:dyDescent="0.2">
      <c r="A97" s="160"/>
      <c r="B97" s="161"/>
      <c r="C97" s="249" t="s">
        <v>211</v>
      </c>
      <c r="D97" s="250"/>
      <c r="E97" s="250"/>
      <c r="F97" s="250"/>
      <c r="G97" s="250"/>
      <c r="H97" s="163"/>
      <c r="I97" s="163"/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63"/>
      <c r="Y97" s="153"/>
      <c r="Z97" s="153"/>
      <c r="AA97" s="153"/>
      <c r="AB97" s="153"/>
      <c r="AC97" s="153"/>
      <c r="AD97" s="153"/>
      <c r="AE97" s="153"/>
      <c r="AF97" s="153"/>
      <c r="AG97" s="153" t="s">
        <v>127</v>
      </c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outlineLevel="1" x14ac:dyDescent="0.2">
      <c r="A98" s="160"/>
      <c r="B98" s="161"/>
      <c r="C98" s="245"/>
      <c r="D98" s="246"/>
      <c r="E98" s="246"/>
      <c r="F98" s="246"/>
      <c r="G98" s="246"/>
      <c r="H98" s="163"/>
      <c r="I98" s="163"/>
      <c r="J98" s="163"/>
      <c r="K98" s="163"/>
      <c r="L98" s="163"/>
      <c r="M98" s="163"/>
      <c r="N98" s="163"/>
      <c r="O98" s="163"/>
      <c r="P98" s="163"/>
      <c r="Q98" s="163"/>
      <c r="R98" s="163"/>
      <c r="S98" s="163"/>
      <c r="T98" s="163"/>
      <c r="U98" s="163"/>
      <c r="V98" s="163"/>
      <c r="W98" s="163"/>
      <c r="X98" s="163"/>
      <c r="Y98" s="153"/>
      <c r="Z98" s="153"/>
      <c r="AA98" s="153"/>
      <c r="AB98" s="153"/>
      <c r="AC98" s="153"/>
      <c r="AD98" s="153"/>
      <c r="AE98" s="153"/>
      <c r="AF98" s="153"/>
      <c r="AG98" s="153" t="s">
        <v>108</v>
      </c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ht="22.5" outlineLevel="1" x14ac:dyDescent="0.2">
      <c r="A99" s="172">
        <v>38</v>
      </c>
      <c r="B99" s="173" t="s">
        <v>212</v>
      </c>
      <c r="C99" s="183" t="s">
        <v>213</v>
      </c>
      <c r="D99" s="174" t="s">
        <v>115</v>
      </c>
      <c r="E99" s="175">
        <v>380</v>
      </c>
      <c r="F99" s="176"/>
      <c r="G99" s="177">
        <f>ROUND(E99*F99,2)</f>
        <v>0</v>
      </c>
      <c r="H99" s="176"/>
      <c r="I99" s="177">
        <f>ROUND(E99*H99,2)</f>
        <v>0</v>
      </c>
      <c r="J99" s="176"/>
      <c r="K99" s="177">
        <f>ROUND(E99*J99,2)</f>
        <v>0</v>
      </c>
      <c r="L99" s="177">
        <v>21</v>
      </c>
      <c r="M99" s="177">
        <f>G99*(1+L99/100)</f>
        <v>0</v>
      </c>
      <c r="N99" s="177">
        <v>9.0000000000000006E-5</v>
      </c>
      <c r="O99" s="177">
        <f>ROUND(E99*N99,2)</f>
        <v>0.03</v>
      </c>
      <c r="P99" s="177">
        <v>0</v>
      </c>
      <c r="Q99" s="177">
        <f>ROUND(E99*P99,2)</f>
        <v>0</v>
      </c>
      <c r="R99" s="177" t="s">
        <v>210</v>
      </c>
      <c r="S99" s="177" t="s">
        <v>105</v>
      </c>
      <c r="T99" s="178" t="s">
        <v>105</v>
      </c>
      <c r="U99" s="163">
        <v>0.10299999999999999</v>
      </c>
      <c r="V99" s="163">
        <f>ROUND(E99*U99,2)</f>
        <v>39.14</v>
      </c>
      <c r="W99" s="163"/>
      <c r="X99" s="163" t="s">
        <v>106</v>
      </c>
      <c r="Y99" s="153"/>
      <c r="Z99" s="153"/>
      <c r="AA99" s="153"/>
      <c r="AB99" s="153"/>
      <c r="AC99" s="153"/>
      <c r="AD99" s="153"/>
      <c r="AE99" s="153"/>
      <c r="AF99" s="153"/>
      <c r="AG99" s="153" t="s">
        <v>107</v>
      </c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outlineLevel="1" x14ac:dyDescent="0.2">
      <c r="A100" s="160"/>
      <c r="B100" s="161"/>
      <c r="C100" s="249" t="s">
        <v>211</v>
      </c>
      <c r="D100" s="250"/>
      <c r="E100" s="250"/>
      <c r="F100" s="250"/>
      <c r="G100" s="250"/>
      <c r="H100" s="163"/>
      <c r="I100" s="163"/>
      <c r="J100" s="163"/>
      <c r="K100" s="163"/>
      <c r="L100" s="163"/>
      <c r="M100" s="163"/>
      <c r="N100" s="163"/>
      <c r="O100" s="163"/>
      <c r="P100" s="163"/>
      <c r="Q100" s="163"/>
      <c r="R100" s="163"/>
      <c r="S100" s="163"/>
      <c r="T100" s="163"/>
      <c r="U100" s="163"/>
      <c r="V100" s="163"/>
      <c r="W100" s="163"/>
      <c r="X100" s="163"/>
      <c r="Y100" s="153"/>
      <c r="Z100" s="153"/>
      <c r="AA100" s="153"/>
      <c r="AB100" s="153"/>
      <c r="AC100" s="153"/>
      <c r="AD100" s="153"/>
      <c r="AE100" s="153"/>
      <c r="AF100" s="153"/>
      <c r="AG100" s="153" t="s">
        <v>127</v>
      </c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outlineLevel="1" x14ac:dyDescent="0.2">
      <c r="A101" s="160"/>
      <c r="B101" s="161"/>
      <c r="C101" s="245"/>
      <c r="D101" s="246"/>
      <c r="E101" s="246"/>
      <c r="F101" s="246"/>
      <c r="G101" s="246"/>
      <c r="H101" s="163"/>
      <c r="I101" s="163"/>
      <c r="J101" s="163"/>
      <c r="K101" s="163"/>
      <c r="L101" s="163"/>
      <c r="M101" s="163"/>
      <c r="N101" s="163"/>
      <c r="O101" s="163"/>
      <c r="P101" s="163"/>
      <c r="Q101" s="163"/>
      <c r="R101" s="163"/>
      <c r="S101" s="163"/>
      <c r="T101" s="163"/>
      <c r="U101" s="163"/>
      <c r="V101" s="163"/>
      <c r="W101" s="163"/>
      <c r="X101" s="163"/>
      <c r="Y101" s="153"/>
      <c r="Z101" s="153"/>
      <c r="AA101" s="153"/>
      <c r="AB101" s="153"/>
      <c r="AC101" s="153"/>
      <c r="AD101" s="153"/>
      <c r="AE101" s="153"/>
      <c r="AF101" s="153"/>
      <c r="AG101" s="153" t="s">
        <v>108</v>
      </c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x14ac:dyDescent="0.2">
      <c r="A102" s="166" t="s">
        <v>99</v>
      </c>
      <c r="B102" s="167" t="s">
        <v>70</v>
      </c>
      <c r="C102" s="182" t="s">
        <v>63</v>
      </c>
      <c r="D102" s="168"/>
      <c r="E102" s="169"/>
      <c r="F102" s="170"/>
      <c r="G102" s="170">
        <f>SUMIF(AG103:AG112,"&lt;&gt;NOR",G103:G112)</f>
        <v>0</v>
      </c>
      <c r="H102" s="170"/>
      <c r="I102" s="170">
        <f>SUM(I103:I112)</f>
        <v>0</v>
      </c>
      <c r="J102" s="170"/>
      <c r="K102" s="170">
        <f>SUM(K103:K112)</f>
        <v>0</v>
      </c>
      <c r="L102" s="170"/>
      <c r="M102" s="170">
        <f>SUM(M103:M112)</f>
        <v>0</v>
      </c>
      <c r="N102" s="170"/>
      <c r="O102" s="170">
        <f>SUM(O103:O112)</f>
        <v>0.56999999999999995</v>
      </c>
      <c r="P102" s="170"/>
      <c r="Q102" s="170">
        <f>SUM(Q103:Q112)</f>
        <v>0</v>
      </c>
      <c r="R102" s="170"/>
      <c r="S102" s="170"/>
      <c r="T102" s="171"/>
      <c r="U102" s="165"/>
      <c r="V102" s="165">
        <f>SUM(V103:V112)</f>
        <v>90.1</v>
      </c>
      <c r="W102" s="165"/>
      <c r="X102" s="165"/>
      <c r="AG102" t="s">
        <v>100</v>
      </c>
    </row>
    <row r="103" spans="1:60" outlineLevel="1" x14ac:dyDescent="0.2">
      <c r="A103" s="172">
        <v>39</v>
      </c>
      <c r="B103" s="173" t="s">
        <v>214</v>
      </c>
      <c r="C103" s="183" t="s">
        <v>215</v>
      </c>
      <c r="D103" s="174" t="s">
        <v>115</v>
      </c>
      <c r="E103" s="175">
        <v>380</v>
      </c>
      <c r="F103" s="176"/>
      <c r="G103" s="177">
        <f>ROUND(E103*F103,2)</f>
        <v>0</v>
      </c>
      <c r="H103" s="176"/>
      <c r="I103" s="177">
        <f>ROUND(E103*H103,2)</f>
        <v>0</v>
      </c>
      <c r="J103" s="176"/>
      <c r="K103" s="177">
        <f>ROUND(E103*J103,2)</f>
        <v>0</v>
      </c>
      <c r="L103" s="177">
        <v>21</v>
      </c>
      <c r="M103" s="177">
        <f>G103*(1+L103/100)</f>
        <v>0</v>
      </c>
      <c r="N103" s="177">
        <v>0</v>
      </c>
      <c r="O103" s="177">
        <f>ROUND(E103*N103,2)</f>
        <v>0</v>
      </c>
      <c r="P103" s="177">
        <v>0</v>
      </c>
      <c r="Q103" s="177">
        <f>ROUND(E103*P103,2)</f>
        <v>0</v>
      </c>
      <c r="R103" s="177" t="s">
        <v>216</v>
      </c>
      <c r="S103" s="177" t="s">
        <v>105</v>
      </c>
      <c r="T103" s="178" t="s">
        <v>105</v>
      </c>
      <c r="U103" s="163">
        <v>0.19500000000000001</v>
      </c>
      <c r="V103" s="163">
        <f>ROUND(E103*U103,2)</f>
        <v>74.099999999999994</v>
      </c>
      <c r="W103" s="163"/>
      <c r="X103" s="163" t="s">
        <v>106</v>
      </c>
      <c r="Y103" s="153"/>
      <c r="Z103" s="153"/>
      <c r="AA103" s="153"/>
      <c r="AB103" s="153"/>
      <c r="AC103" s="153"/>
      <c r="AD103" s="153"/>
      <c r="AE103" s="153"/>
      <c r="AF103" s="153"/>
      <c r="AG103" s="153" t="s">
        <v>107</v>
      </c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outlineLevel="1" x14ac:dyDescent="0.2">
      <c r="A104" s="160"/>
      <c r="B104" s="161"/>
      <c r="C104" s="247"/>
      <c r="D104" s="248"/>
      <c r="E104" s="248"/>
      <c r="F104" s="248"/>
      <c r="G104" s="248"/>
      <c r="H104" s="163"/>
      <c r="I104" s="163"/>
      <c r="J104" s="163"/>
      <c r="K104" s="163"/>
      <c r="L104" s="163"/>
      <c r="M104" s="163"/>
      <c r="N104" s="163"/>
      <c r="O104" s="163"/>
      <c r="P104" s="163"/>
      <c r="Q104" s="163"/>
      <c r="R104" s="163"/>
      <c r="S104" s="163"/>
      <c r="T104" s="163"/>
      <c r="U104" s="163"/>
      <c r="V104" s="163"/>
      <c r="W104" s="163"/>
      <c r="X104" s="163"/>
      <c r="Y104" s="153"/>
      <c r="Z104" s="153"/>
      <c r="AA104" s="153"/>
      <c r="AB104" s="153"/>
      <c r="AC104" s="153"/>
      <c r="AD104" s="153"/>
      <c r="AE104" s="153"/>
      <c r="AF104" s="153"/>
      <c r="AG104" s="153" t="s">
        <v>108</v>
      </c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ht="22.5" outlineLevel="1" x14ac:dyDescent="0.2">
      <c r="A105" s="172">
        <v>40</v>
      </c>
      <c r="B105" s="173" t="s">
        <v>217</v>
      </c>
      <c r="C105" s="183" t="s">
        <v>218</v>
      </c>
      <c r="D105" s="174" t="s">
        <v>186</v>
      </c>
      <c r="E105" s="175">
        <v>16</v>
      </c>
      <c r="F105" s="176"/>
      <c r="G105" s="177">
        <f>ROUND(E105*F105,2)</f>
        <v>0</v>
      </c>
      <c r="H105" s="176"/>
      <c r="I105" s="177">
        <f>ROUND(E105*H105,2)</f>
        <v>0</v>
      </c>
      <c r="J105" s="176"/>
      <c r="K105" s="177">
        <f>ROUND(E105*J105,2)</f>
        <v>0</v>
      </c>
      <c r="L105" s="177">
        <v>21</v>
      </c>
      <c r="M105" s="177">
        <f>G105*(1+L105/100)</f>
        <v>0</v>
      </c>
      <c r="N105" s="177">
        <v>0</v>
      </c>
      <c r="O105" s="177">
        <f>ROUND(E105*N105,2)</f>
        <v>0</v>
      </c>
      <c r="P105" s="177">
        <v>0</v>
      </c>
      <c r="Q105" s="177">
        <f>ROUND(E105*P105,2)</f>
        <v>0</v>
      </c>
      <c r="R105" s="177"/>
      <c r="S105" s="177" t="s">
        <v>135</v>
      </c>
      <c r="T105" s="178" t="s">
        <v>105</v>
      </c>
      <c r="U105" s="163">
        <v>1</v>
      </c>
      <c r="V105" s="163">
        <f>ROUND(E105*U105,2)</f>
        <v>16</v>
      </c>
      <c r="W105" s="163"/>
      <c r="X105" s="163" t="s">
        <v>219</v>
      </c>
      <c r="Y105" s="153"/>
      <c r="Z105" s="153"/>
      <c r="AA105" s="153"/>
      <c r="AB105" s="153"/>
      <c r="AC105" s="153"/>
      <c r="AD105" s="153"/>
      <c r="AE105" s="153"/>
      <c r="AF105" s="153"/>
      <c r="AG105" s="153" t="s">
        <v>220</v>
      </c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outlineLevel="1" x14ac:dyDescent="0.2">
      <c r="A106" s="160"/>
      <c r="B106" s="161"/>
      <c r="C106" s="247"/>
      <c r="D106" s="248"/>
      <c r="E106" s="248"/>
      <c r="F106" s="248"/>
      <c r="G106" s="248"/>
      <c r="H106" s="163"/>
      <c r="I106" s="163"/>
      <c r="J106" s="163"/>
      <c r="K106" s="163"/>
      <c r="L106" s="163"/>
      <c r="M106" s="163"/>
      <c r="N106" s="163"/>
      <c r="O106" s="163"/>
      <c r="P106" s="163"/>
      <c r="Q106" s="163"/>
      <c r="R106" s="163"/>
      <c r="S106" s="163"/>
      <c r="T106" s="163"/>
      <c r="U106" s="163"/>
      <c r="V106" s="163"/>
      <c r="W106" s="163"/>
      <c r="X106" s="163"/>
      <c r="Y106" s="153"/>
      <c r="Z106" s="153"/>
      <c r="AA106" s="153"/>
      <c r="AB106" s="153"/>
      <c r="AC106" s="153"/>
      <c r="AD106" s="153"/>
      <c r="AE106" s="153"/>
      <c r="AF106" s="153"/>
      <c r="AG106" s="153" t="s">
        <v>108</v>
      </c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outlineLevel="1" x14ac:dyDescent="0.2">
      <c r="A107" s="172">
        <v>41</v>
      </c>
      <c r="B107" s="173" t="s">
        <v>221</v>
      </c>
      <c r="C107" s="183" t="s">
        <v>222</v>
      </c>
      <c r="D107" s="174" t="s">
        <v>103</v>
      </c>
      <c r="E107" s="175">
        <v>5</v>
      </c>
      <c r="F107" s="176"/>
      <c r="G107" s="177">
        <f>ROUND(E107*F107,2)</f>
        <v>0</v>
      </c>
      <c r="H107" s="176"/>
      <c r="I107" s="177">
        <f>ROUND(E107*H107,2)</f>
        <v>0</v>
      </c>
      <c r="J107" s="176"/>
      <c r="K107" s="177">
        <f>ROUND(E107*J107,2)</f>
        <v>0</v>
      </c>
      <c r="L107" s="177">
        <v>21</v>
      </c>
      <c r="M107" s="177">
        <f>G107*(1+L107/100)</f>
        <v>0</v>
      </c>
      <c r="N107" s="177">
        <v>0</v>
      </c>
      <c r="O107" s="177">
        <f>ROUND(E107*N107,2)</f>
        <v>0</v>
      </c>
      <c r="P107" s="177">
        <v>0</v>
      </c>
      <c r="Q107" s="177">
        <f>ROUND(E107*P107,2)</f>
        <v>0</v>
      </c>
      <c r="R107" s="177" t="s">
        <v>146</v>
      </c>
      <c r="S107" s="177" t="s">
        <v>105</v>
      </c>
      <c r="T107" s="178" t="s">
        <v>105</v>
      </c>
      <c r="U107" s="163">
        <v>0</v>
      </c>
      <c r="V107" s="163">
        <f>ROUND(E107*U107,2)</f>
        <v>0</v>
      </c>
      <c r="W107" s="163"/>
      <c r="X107" s="163" t="s">
        <v>147</v>
      </c>
      <c r="Y107" s="153"/>
      <c r="Z107" s="153"/>
      <c r="AA107" s="153"/>
      <c r="AB107" s="153"/>
      <c r="AC107" s="153"/>
      <c r="AD107" s="153"/>
      <c r="AE107" s="153"/>
      <c r="AF107" s="153"/>
      <c r="AG107" s="153" t="s">
        <v>148</v>
      </c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outlineLevel="1" x14ac:dyDescent="0.2">
      <c r="A108" s="160"/>
      <c r="B108" s="161"/>
      <c r="C108" s="247"/>
      <c r="D108" s="248"/>
      <c r="E108" s="248"/>
      <c r="F108" s="248"/>
      <c r="G108" s="248"/>
      <c r="H108" s="163"/>
      <c r="I108" s="163"/>
      <c r="J108" s="163"/>
      <c r="K108" s="163"/>
      <c r="L108" s="163"/>
      <c r="M108" s="163"/>
      <c r="N108" s="163"/>
      <c r="O108" s="163"/>
      <c r="P108" s="163"/>
      <c r="Q108" s="163"/>
      <c r="R108" s="163"/>
      <c r="S108" s="163"/>
      <c r="T108" s="163"/>
      <c r="U108" s="163"/>
      <c r="V108" s="163"/>
      <c r="W108" s="163"/>
      <c r="X108" s="163"/>
      <c r="Y108" s="153"/>
      <c r="Z108" s="153"/>
      <c r="AA108" s="153"/>
      <c r="AB108" s="153"/>
      <c r="AC108" s="153"/>
      <c r="AD108" s="153"/>
      <c r="AE108" s="153"/>
      <c r="AF108" s="153"/>
      <c r="AG108" s="153" t="s">
        <v>108</v>
      </c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outlineLevel="1" x14ac:dyDescent="0.2">
      <c r="A109" s="172">
        <v>42</v>
      </c>
      <c r="B109" s="173" t="s">
        <v>223</v>
      </c>
      <c r="C109" s="183" t="s">
        <v>224</v>
      </c>
      <c r="D109" s="174" t="s">
        <v>115</v>
      </c>
      <c r="E109" s="175">
        <v>380</v>
      </c>
      <c r="F109" s="176"/>
      <c r="G109" s="177">
        <f>ROUND(E109*F109,2)</f>
        <v>0</v>
      </c>
      <c r="H109" s="176"/>
      <c r="I109" s="177">
        <f>ROUND(E109*H109,2)</f>
        <v>0</v>
      </c>
      <c r="J109" s="176"/>
      <c r="K109" s="177">
        <f>ROUND(E109*J109,2)</f>
        <v>0</v>
      </c>
      <c r="L109" s="177">
        <v>21</v>
      </c>
      <c r="M109" s="177">
        <f>G109*(1+L109/100)</f>
        <v>0</v>
      </c>
      <c r="N109" s="177">
        <v>1.5100000000000001E-3</v>
      </c>
      <c r="O109" s="177">
        <f>ROUND(E109*N109,2)</f>
        <v>0.56999999999999995</v>
      </c>
      <c r="P109" s="177">
        <v>0</v>
      </c>
      <c r="Q109" s="177">
        <f>ROUND(E109*P109,2)</f>
        <v>0</v>
      </c>
      <c r="R109" s="177"/>
      <c r="S109" s="177" t="s">
        <v>135</v>
      </c>
      <c r="T109" s="178" t="s">
        <v>105</v>
      </c>
      <c r="U109" s="163">
        <v>0</v>
      </c>
      <c r="V109" s="163">
        <f>ROUND(E109*U109,2)</f>
        <v>0</v>
      </c>
      <c r="W109" s="163"/>
      <c r="X109" s="163" t="s">
        <v>147</v>
      </c>
      <c r="Y109" s="153"/>
      <c r="Z109" s="153"/>
      <c r="AA109" s="153"/>
      <c r="AB109" s="153"/>
      <c r="AC109" s="153"/>
      <c r="AD109" s="153"/>
      <c r="AE109" s="153"/>
      <c r="AF109" s="153"/>
      <c r="AG109" s="153" t="s">
        <v>148</v>
      </c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outlineLevel="1" x14ac:dyDescent="0.2">
      <c r="A110" s="160"/>
      <c r="B110" s="161"/>
      <c r="C110" s="247"/>
      <c r="D110" s="248"/>
      <c r="E110" s="248"/>
      <c r="F110" s="248"/>
      <c r="G110" s="248"/>
      <c r="H110" s="163"/>
      <c r="I110" s="163"/>
      <c r="J110" s="163"/>
      <c r="K110" s="163"/>
      <c r="L110" s="163"/>
      <c r="M110" s="163"/>
      <c r="N110" s="163"/>
      <c r="O110" s="163"/>
      <c r="P110" s="163"/>
      <c r="Q110" s="163"/>
      <c r="R110" s="163"/>
      <c r="S110" s="163"/>
      <c r="T110" s="163"/>
      <c r="U110" s="163"/>
      <c r="V110" s="163"/>
      <c r="W110" s="163"/>
      <c r="X110" s="163"/>
      <c r="Y110" s="153"/>
      <c r="Z110" s="153"/>
      <c r="AA110" s="153"/>
      <c r="AB110" s="153"/>
      <c r="AC110" s="153"/>
      <c r="AD110" s="153"/>
      <c r="AE110" s="153"/>
      <c r="AF110" s="153"/>
      <c r="AG110" s="153" t="s">
        <v>108</v>
      </c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outlineLevel="1" x14ac:dyDescent="0.2">
      <c r="A111" s="160">
        <v>43</v>
      </c>
      <c r="B111" s="161" t="s">
        <v>206</v>
      </c>
      <c r="C111" s="184" t="s">
        <v>207</v>
      </c>
      <c r="D111" s="162" t="s">
        <v>0</v>
      </c>
      <c r="E111" s="179"/>
      <c r="F111" s="164"/>
      <c r="G111" s="163">
        <f>ROUND(E111*F111,2)</f>
        <v>0</v>
      </c>
      <c r="H111" s="164"/>
      <c r="I111" s="163">
        <f>ROUND(E111*H111,2)</f>
        <v>0</v>
      </c>
      <c r="J111" s="164"/>
      <c r="K111" s="163">
        <f>ROUND(E111*J111,2)</f>
        <v>0</v>
      </c>
      <c r="L111" s="163">
        <v>21</v>
      </c>
      <c r="M111" s="163">
        <f>G111*(1+L111/100)</f>
        <v>0</v>
      </c>
      <c r="N111" s="163">
        <v>0</v>
      </c>
      <c r="O111" s="163">
        <f>ROUND(E111*N111,2)</f>
        <v>0</v>
      </c>
      <c r="P111" s="163">
        <v>0</v>
      </c>
      <c r="Q111" s="163">
        <f>ROUND(E111*P111,2)</f>
        <v>0</v>
      </c>
      <c r="R111" s="163"/>
      <c r="S111" s="163" t="s">
        <v>135</v>
      </c>
      <c r="T111" s="163" t="s">
        <v>105</v>
      </c>
      <c r="U111" s="163">
        <v>0</v>
      </c>
      <c r="V111" s="163">
        <f>ROUND(E111*U111,2)</f>
        <v>0</v>
      </c>
      <c r="W111" s="163"/>
      <c r="X111" s="163" t="s">
        <v>111</v>
      </c>
      <c r="Y111" s="153"/>
      <c r="Z111" s="153"/>
      <c r="AA111" s="153"/>
      <c r="AB111" s="153"/>
      <c r="AC111" s="153"/>
      <c r="AD111" s="153"/>
      <c r="AE111" s="153"/>
      <c r="AF111" s="153"/>
      <c r="AG111" s="153" t="s">
        <v>112</v>
      </c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outlineLevel="1" x14ac:dyDescent="0.2">
      <c r="A112" s="160"/>
      <c r="B112" s="161"/>
      <c r="C112" s="245"/>
      <c r="D112" s="246"/>
      <c r="E112" s="246"/>
      <c r="F112" s="246"/>
      <c r="G112" s="246"/>
      <c r="H112" s="163"/>
      <c r="I112" s="163"/>
      <c r="J112" s="163"/>
      <c r="K112" s="163"/>
      <c r="L112" s="163"/>
      <c r="M112" s="163"/>
      <c r="N112" s="163"/>
      <c r="O112" s="163"/>
      <c r="P112" s="163"/>
      <c r="Q112" s="163"/>
      <c r="R112" s="163"/>
      <c r="S112" s="163"/>
      <c r="T112" s="163"/>
      <c r="U112" s="163"/>
      <c r="V112" s="163"/>
      <c r="W112" s="163"/>
      <c r="X112" s="163"/>
      <c r="Y112" s="153"/>
      <c r="Z112" s="153"/>
      <c r="AA112" s="153"/>
      <c r="AB112" s="153"/>
      <c r="AC112" s="153"/>
      <c r="AD112" s="153"/>
      <c r="AE112" s="153"/>
      <c r="AF112" s="153"/>
      <c r="AG112" s="153" t="s">
        <v>108</v>
      </c>
      <c r="AH112" s="153"/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</row>
    <row r="113" spans="1:33" x14ac:dyDescent="0.2">
      <c r="A113" s="3"/>
      <c r="B113" s="4"/>
      <c r="C113" s="185"/>
      <c r="D113" s="6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AE113">
        <v>15</v>
      </c>
      <c r="AF113">
        <v>21</v>
      </c>
      <c r="AG113" t="s">
        <v>86</v>
      </c>
    </row>
    <row r="114" spans="1:33" x14ac:dyDescent="0.2">
      <c r="A114" s="156"/>
      <c r="B114" s="157" t="s">
        <v>29</v>
      </c>
      <c r="C114" s="186"/>
      <c r="D114" s="158"/>
      <c r="E114" s="159"/>
      <c r="F114" s="159"/>
      <c r="G114" s="181">
        <f>G8+G13+G44+G63+G95+G102</f>
        <v>0</v>
      </c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AE114">
        <f>SUMIF(L7:L112,AE113,G7:G112)</f>
        <v>0</v>
      </c>
      <c r="AF114">
        <f>SUMIF(L7:L112,AF113,G7:G112)</f>
        <v>0</v>
      </c>
      <c r="AG114" t="s">
        <v>225</v>
      </c>
    </row>
    <row r="115" spans="1:33" x14ac:dyDescent="0.2">
      <c r="C115" s="187"/>
      <c r="D115" s="10"/>
      <c r="AG115" t="s">
        <v>226</v>
      </c>
    </row>
    <row r="116" spans="1:33" x14ac:dyDescent="0.2">
      <c r="D116" s="10"/>
    </row>
    <row r="117" spans="1:33" x14ac:dyDescent="0.2">
      <c r="D117" s="10"/>
    </row>
    <row r="118" spans="1:33" x14ac:dyDescent="0.2">
      <c r="D118" s="10"/>
    </row>
    <row r="119" spans="1:33" x14ac:dyDescent="0.2">
      <c r="D119" s="10"/>
    </row>
    <row r="120" spans="1:33" x14ac:dyDescent="0.2">
      <c r="D120" s="10"/>
    </row>
    <row r="121" spans="1:33" x14ac:dyDescent="0.2">
      <c r="D121" s="10"/>
    </row>
    <row r="122" spans="1:33" x14ac:dyDescent="0.2">
      <c r="D122" s="10"/>
    </row>
    <row r="123" spans="1:33" x14ac:dyDescent="0.2">
      <c r="D123" s="10"/>
    </row>
    <row r="124" spans="1:33" x14ac:dyDescent="0.2">
      <c r="D124" s="10"/>
    </row>
    <row r="125" spans="1:33" x14ac:dyDescent="0.2">
      <c r="D125" s="10"/>
    </row>
    <row r="126" spans="1:33" x14ac:dyDescent="0.2">
      <c r="D126" s="10"/>
    </row>
    <row r="127" spans="1:33" x14ac:dyDescent="0.2">
      <c r="D127" s="10"/>
    </row>
    <row r="128" spans="1:33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GpuTfgadthf9Ap8OVETKAOQ30RJN3cpapF5plylUssg9znV8UDlMdqYHEQbj0oVAFJglgPhYe/M1L4vIW71Avw==" saltValue="zPOgVAcGYWLaqBOPXaj6Tw==" spinCount="100000" sheet="1"/>
  <mergeCells count="60">
    <mergeCell ref="C25:G25"/>
    <mergeCell ref="A1:G1"/>
    <mergeCell ref="C2:G2"/>
    <mergeCell ref="C3:G3"/>
    <mergeCell ref="C4:G4"/>
    <mergeCell ref="C10:G10"/>
    <mergeCell ref="C12:G12"/>
    <mergeCell ref="C15:G15"/>
    <mergeCell ref="C17:G17"/>
    <mergeCell ref="C19:G19"/>
    <mergeCell ref="C21:G21"/>
    <mergeCell ref="C23:G23"/>
    <mergeCell ref="C46:G46"/>
    <mergeCell ref="C26:G26"/>
    <mergeCell ref="C28:G28"/>
    <mergeCell ref="C30:G30"/>
    <mergeCell ref="C32:G32"/>
    <mergeCell ref="C33:G33"/>
    <mergeCell ref="C35:G35"/>
    <mergeCell ref="C36:G36"/>
    <mergeCell ref="C38:G38"/>
    <mergeCell ref="C40:G40"/>
    <mergeCell ref="C41:G41"/>
    <mergeCell ref="C43:G43"/>
    <mergeCell ref="C70:G70"/>
    <mergeCell ref="C48:G48"/>
    <mergeCell ref="C50:G50"/>
    <mergeCell ref="C52:G52"/>
    <mergeCell ref="C54:G54"/>
    <mergeCell ref="C56:G56"/>
    <mergeCell ref="C58:G58"/>
    <mergeCell ref="C60:G60"/>
    <mergeCell ref="C62:G62"/>
    <mergeCell ref="C65:G65"/>
    <mergeCell ref="C67:G67"/>
    <mergeCell ref="C69:G69"/>
    <mergeCell ref="C88:G88"/>
    <mergeCell ref="C71:G71"/>
    <mergeCell ref="C72:G72"/>
    <mergeCell ref="C74:G74"/>
    <mergeCell ref="C76:G76"/>
    <mergeCell ref="C77:G77"/>
    <mergeCell ref="C79:G79"/>
    <mergeCell ref="C81:G81"/>
    <mergeCell ref="C83:G83"/>
    <mergeCell ref="C85:G85"/>
    <mergeCell ref="C86:G86"/>
    <mergeCell ref="C87:G87"/>
    <mergeCell ref="C112:G112"/>
    <mergeCell ref="C90:G90"/>
    <mergeCell ref="C92:G92"/>
    <mergeCell ref="C94:G94"/>
    <mergeCell ref="C97:G97"/>
    <mergeCell ref="C98:G98"/>
    <mergeCell ref="C100:G100"/>
    <mergeCell ref="C101:G101"/>
    <mergeCell ref="C104:G104"/>
    <mergeCell ref="C106:G106"/>
    <mergeCell ref="C108:G108"/>
    <mergeCell ref="C110:G110"/>
  </mergeCells>
  <pageMargins left="0.59055118110236227" right="0.19685039370078741" top="0.78740157480314965" bottom="0.78740157480314965" header="0.31496062992125984" footer="0.31496062992125984"/>
  <pageSetup paperSize="9" orientation="landscape" r:id="rId1"/>
  <headerFooter>
    <oddHeader>&amp;RPokud je uveden referenční výrobek, může být nahrazen rovnocenným řešením dle ust. § 89 odst. 6 zákona č. 134/2016 Sb.</oddHead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IO 440 IO 440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'IO 440 IO 440 Pol'!Názvy_tisku</vt:lpstr>
      <vt:lpstr>oadresa</vt:lpstr>
      <vt:lpstr>Stavba!Objednatel</vt:lpstr>
      <vt:lpstr>Stavba!Objekt</vt:lpstr>
      <vt:lpstr>'IO 440 IO 440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rjuracako</dc:creator>
  <cp:lastModifiedBy>Tomáš Bubeník</cp:lastModifiedBy>
  <cp:lastPrinted>2021-01-15T08:42:11Z</cp:lastPrinted>
  <dcterms:created xsi:type="dcterms:W3CDTF">2009-04-08T07:15:50Z</dcterms:created>
  <dcterms:modified xsi:type="dcterms:W3CDTF">2021-01-15T08:42:16Z</dcterms:modified>
</cp:coreProperties>
</file>